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730"/>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2\"/>
    </mc:Choice>
  </mc:AlternateContent>
  <xr:revisionPtr revIDLastSave="0" documentId="13_ncr:1_{A80BF196-D6AE-4154-90DF-AF0A5BB643EC}" xr6:coauthVersionLast="45" xr6:coauthVersionMax="45" xr10:uidLastSave="{00000000-0000-0000-0000-000000000000}"/>
  <bookViews>
    <workbookView xWindow="3645" yWindow="1485" windowWidth="16380" windowHeight="12825" tabRatio="842" activeTab="2" xr2:uid="{00000000-000D-0000-FFFF-FFFF00000000}"/>
  </bookViews>
  <sheets>
    <sheet name="Formato" sheetId="316" r:id="rId1"/>
    <sheet name="Predial" sheetId="750" r:id="rId2"/>
    <sheet name="Financiero" sheetId="640" r:id="rId3"/>
    <sheet name="Registro fotográfico social" sheetId="756" r:id="rId4"/>
    <sheet name="Registro fotográfico redes" sheetId="703" r:id="rId5"/>
    <sheet name="Registro fotográfico técnico" sheetId="749" r:id="rId6"/>
    <sheet name="Registro fotográfico túnel" sheetId="752" r:id="rId7"/>
    <sheet name="Registro fotográfico puentes" sheetId="751" r:id="rId8"/>
    <sheet name="Registro fotográfico OyM" sheetId="753" r:id="rId9"/>
    <sheet name="Reg fotográfico ambiental UF1y3" sheetId="754" r:id="rId10"/>
    <sheet name="Reg fotográfico ambiental UF2.1" sheetId="755"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10">'Reg fotográfico ambiental UF2.1'!$B$1:$M$255</definedName>
    <definedName name="_xlnm.Print_Area" localSheetId="8">'Registro fotográfico OyM'!$B$1:$M$101</definedName>
    <definedName name="_xlnm.Print_Area" localSheetId="4">'Registro fotográfico redes'!$B$1:$L$117</definedName>
    <definedName name="_xlnm.Print_Area" localSheetId="5">'Registro fotográfico técnico'!$B$1:$M$104</definedName>
    <definedName name="_xlnm.Print_Area" localSheetId="6">'Registro fotográfico túnel'!$B$1:$M$213</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7" i="640" l="1"/>
  <c r="Q297" i="640" s="1"/>
  <c r="O296" i="640"/>
  <c r="Q296" i="640" s="1"/>
  <c r="Q295" i="640"/>
  <c r="O295" i="640"/>
  <c r="N290" i="640"/>
  <c r="O289" i="640"/>
  <c r="Q289" i="640" s="1"/>
  <c r="O288" i="640"/>
  <c r="Q288" i="640" s="1"/>
  <c r="O287" i="640"/>
  <c r="Q287" i="640" s="1"/>
  <c r="O284" i="640"/>
  <c r="Q284" i="640" s="1"/>
  <c r="O283" i="640"/>
  <c r="O282" i="640"/>
  <c r="O281" i="640"/>
  <c r="Q281" i="640" s="1"/>
  <c r="O280" i="640"/>
  <c r="Q280" i="640" s="1"/>
  <c r="O279" i="640"/>
  <c r="Q279" i="640" s="1"/>
  <c r="O278" i="640"/>
  <c r="Q278" i="640" s="1"/>
  <c r="O277" i="640"/>
  <c r="Q277" i="640" s="1"/>
  <c r="O276" i="640"/>
  <c r="Q276" i="640" s="1"/>
  <c r="Q275" i="640"/>
  <c r="O275" i="640"/>
  <c r="O274" i="640"/>
  <c r="Q274" i="640" s="1"/>
  <c r="Q273" i="640"/>
  <c r="O273" i="640"/>
  <c r="O272" i="640"/>
  <c r="Q272" i="640" s="1"/>
  <c r="Q271" i="640"/>
  <c r="O271" i="640"/>
  <c r="O270" i="640"/>
  <c r="Q270" i="640" s="1"/>
  <c r="Q269" i="640"/>
  <c r="O269" i="640"/>
  <c r="G269" i="640"/>
  <c r="Q268" i="640"/>
  <c r="O268" i="640"/>
  <c r="Q267" i="640"/>
  <c r="O267" i="640"/>
  <c r="Q266" i="640"/>
  <c r="O266" i="640"/>
  <c r="O265" i="640"/>
  <c r="G265" i="640"/>
  <c r="G290" i="640" s="1"/>
  <c r="Q264" i="640"/>
  <c r="O264" i="640"/>
  <c r="O253" i="640"/>
  <c r="Q253" i="640" s="1"/>
  <c r="R245" i="640"/>
  <c r="N245" i="640"/>
  <c r="G245" i="640"/>
  <c r="O244" i="640"/>
  <c r="Q244" i="640" s="1"/>
  <c r="O243" i="640"/>
  <c r="O242" i="640"/>
  <c r="Q242" i="640" s="1"/>
  <c r="R239" i="640"/>
  <c r="R246" i="640" s="1"/>
  <c r="G239" i="640"/>
  <c r="G246" i="640" s="1"/>
  <c r="O236" i="640"/>
  <c r="Q236" i="640" s="1"/>
  <c r="O235" i="640"/>
  <c r="Q235" i="640" s="1"/>
  <c r="O234" i="640"/>
  <c r="Q234" i="640" s="1"/>
  <c r="O233" i="640"/>
  <c r="Q233" i="640" s="1"/>
  <c r="O232" i="640"/>
  <c r="Q232" i="640" s="1"/>
  <c r="O231" i="640"/>
  <c r="Q231" i="640" s="1"/>
  <c r="G231" i="640"/>
  <c r="O230" i="640"/>
  <c r="Q230" i="640" s="1"/>
  <c r="Q229" i="640"/>
  <c r="O229" i="640"/>
  <c r="O228" i="640"/>
  <c r="Q228" i="640" s="1"/>
  <c r="Q227" i="640"/>
  <c r="O227" i="640"/>
  <c r="O226" i="640"/>
  <c r="Q226" i="640" s="1"/>
  <c r="Q225" i="640"/>
  <c r="O225" i="640"/>
  <c r="O224" i="640"/>
  <c r="Q224" i="640" s="1"/>
  <c r="Q223" i="640"/>
  <c r="O223" i="640"/>
  <c r="O222" i="640"/>
  <c r="Q222" i="640" s="1"/>
  <c r="Q221" i="640"/>
  <c r="O221" i="640"/>
  <c r="O220" i="640"/>
  <c r="Q220" i="640" s="1"/>
  <c r="Q219" i="640"/>
  <c r="O219" i="640"/>
  <c r="O218" i="640"/>
  <c r="Q218" i="640" s="1"/>
  <c r="Q217" i="640"/>
  <c r="O217" i="640"/>
  <c r="O216" i="640"/>
  <c r="Q216" i="640" s="1"/>
  <c r="Q215" i="640"/>
  <c r="O215" i="640"/>
  <c r="O214" i="640"/>
  <c r="Q214" i="640" s="1"/>
  <c r="Q213" i="640"/>
  <c r="O213" i="640"/>
  <c r="O212" i="640"/>
  <c r="Q212" i="640" s="1"/>
  <c r="Q211" i="640"/>
  <c r="O211" i="640"/>
  <c r="Q210" i="640"/>
  <c r="O210" i="640"/>
  <c r="Q209" i="640"/>
  <c r="O209" i="640"/>
  <c r="Q208" i="640"/>
  <c r="O208" i="640"/>
  <c r="Q207" i="640"/>
  <c r="O207" i="640"/>
  <c r="Q206" i="640"/>
  <c r="O206" i="640"/>
  <c r="Q205" i="640"/>
  <c r="O205" i="640"/>
  <c r="Q204" i="640"/>
  <c r="O204" i="640"/>
  <c r="Q203" i="640"/>
  <c r="O203" i="640"/>
  <c r="Q202" i="640"/>
  <c r="O202" i="640"/>
  <c r="Q201" i="640"/>
  <c r="O201" i="640"/>
  <c r="Q200" i="640"/>
  <c r="O200" i="640"/>
  <c r="N239" i="640" s="1"/>
  <c r="N246" i="640" s="1"/>
  <c r="Q193" i="640"/>
  <c r="O193" i="640"/>
  <c r="Q192" i="640"/>
  <c r="O192" i="640"/>
  <c r="Q191" i="640"/>
  <c r="O191" i="640"/>
  <c r="Q190" i="640"/>
  <c r="O190" i="640"/>
  <c r="N190" i="640"/>
  <c r="O189" i="640"/>
  <c r="Q189" i="640" s="1"/>
  <c r="O188" i="640"/>
  <c r="Q188" i="640" s="1"/>
  <c r="G188" i="640"/>
  <c r="Q187" i="640"/>
  <c r="O187" i="640"/>
  <c r="Q186" i="640"/>
  <c r="O186" i="640"/>
  <c r="Q185" i="640"/>
  <c r="O185" i="640"/>
  <c r="Q184" i="640"/>
  <c r="O184" i="640"/>
  <c r="Q183" i="640"/>
  <c r="O183" i="640"/>
  <c r="Q182" i="640"/>
  <c r="O182" i="640"/>
  <c r="Q181" i="640"/>
  <c r="O181" i="640"/>
  <c r="Q180" i="640"/>
  <c r="O180" i="640"/>
  <c r="Q175" i="640"/>
  <c r="O175" i="640"/>
  <c r="Q174" i="640"/>
  <c r="O174" i="640"/>
  <c r="Q173" i="640"/>
  <c r="O173" i="640"/>
  <c r="Q172" i="640"/>
  <c r="O172" i="640"/>
  <c r="Q171" i="640"/>
  <c r="O171" i="640"/>
  <c r="Q170" i="640"/>
  <c r="O170" i="640"/>
  <c r="Q169" i="640"/>
  <c r="O169" i="640"/>
  <c r="Q168" i="640"/>
  <c r="O168" i="640"/>
  <c r="Q167" i="640"/>
  <c r="O167" i="640"/>
  <c r="Q160" i="640"/>
  <c r="O160" i="640"/>
  <c r="Q159" i="640"/>
  <c r="O159" i="640"/>
  <c r="Q158" i="640"/>
  <c r="O158" i="640"/>
  <c r="Q157" i="640"/>
  <c r="O157" i="640"/>
  <c r="Q156" i="640"/>
  <c r="O156" i="640"/>
  <c r="Q155" i="640"/>
  <c r="O155" i="640"/>
  <c r="O154" i="640"/>
  <c r="O153" i="640"/>
  <c r="Q153" i="640" s="1"/>
  <c r="O152" i="640"/>
  <c r="Q152" i="640" s="1"/>
  <c r="O151" i="640"/>
  <c r="Q151" i="640" s="1"/>
  <c r="O150" i="640"/>
  <c r="Q150" i="640" s="1"/>
  <c r="O149" i="640"/>
  <c r="Q149"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Q113" i="640"/>
  <c r="O113" i="640"/>
  <c r="Q112" i="640"/>
  <c r="O112" i="640"/>
  <c r="G111" i="640"/>
  <c r="G114" i="640" s="1"/>
  <c r="Q110" i="640"/>
  <c r="O110" i="640"/>
  <c r="Q109" i="640"/>
  <c r="O109" i="640"/>
  <c r="Q108" i="640"/>
  <c r="O108" i="640"/>
  <c r="Q107" i="640"/>
  <c r="O107" i="640"/>
  <c r="Q106" i="640"/>
  <c r="O106" i="640"/>
  <c r="Q105" i="640"/>
  <c r="O105" i="640"/>
  <c r="Q104" i="640"/>
  <c r="O104" i="640"/>
  <c r="Q103" i="640"/>
  <c r="O103" i="640"/>
  <c r="Q102" i="640"/>
  <c r="O102" i="640"/>
  <c r="Q101" i="640"/>
  <c r="O101" i="640"/>
  <c r="Q100" i="640"/>
  <c r="O100" i="640"/>
  <c r="Q99" i="640"/>
  <c r="O99" i="640"/>
  <c r="Q98" i="640"/>
  <c r="O98" i="640"/>
  <c r="Q97" i="640"/>
  <c r="O97" i="640"/>
  <c r="Q96" i="640"/>
  <c r="O96" i="640"/>
  <c r="Q95" i="640"/>
  <c r="O95" i="640"/>
  <c r="Q94" i="640"/>
  <c r="O94" i="640"/>
  <c r="Q93" i="640"/>
  <c r="O93" i="640"/>
  <c r="Q92" i="640"/>
  <c r="O92" i="640"/>
  <c r="Q91" i="640"/>
  <c r="O91" i="640"/>
  <c r="Q90" i="640"/>
  <c r="O90" i="640"/>
  <c r="Q89" i="640"/>
  <c r="O89" i="640"/>
  <c r="Q88" i="640"/>
  <c r="O88" i="640"/>
  <c r="Q87" i="640"/>
  <c r="O87" i="640"/>
  <c r="Q86" i="640"/>
  <c r="O86" i="640"/>
  <c r="Q85" i="640"/>
  <c r="O85" i="640"/>
  <c r="Q84" i="640"/>
  <c r="O84" i="640"/>
  <c r="Q83" i="640"/>
  <c r="O83" i="640"/>
  <c r="Q82" i="640"/>
  <c r="O82" i="640"/>
  <c r="Q81" i="640"/>
  <c r="O81" i="640"/>
  <c r="Q80" i="640"/>
  <c r="O80" i="640"/>
  <c r="Q79" i="640"/>
  <c r="O79" i="640"/>
  <c r="Q78" i="640"/>
  <c r="O78" i="640"/>
  <c r="Q77" i="640"/>
  <c r="O77" i="640"/>
  <c r="Q76" i="640"/>
  <c r="O76" i="640"/>
  <c r="Q75" i="640"/>
  <c r="O75" i="640"/>
  <c r="Q74" i="640"/>
  <c r="O74" i="640"/>
  <c r="Q73" i="640"/>
  <c r="O73" i="640"/>
  <c r="Q72" i="640"/>
  <c r="O72" i="640"/>
  <c r="Q71" i="640"/>
  <c r="O71" i="640"/>
  <c r="Q70" i="640"/>
  <c r="O70" i="640"/>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Q239" i="640" l="1"/>
  <c r="Q245" i="640"/>
  <c r="S245" i="640" s="1"/>
  <c r="Q265" i="640"/>
  <c r="Q290" i="640" s="1"/>
  <c r="S290" i="640" s="1"/>
  <c r="Q246" i="640" l="1"/>
  <c r="S246" i="640" s="1"/>
  <c r="S239" i="640"/>
  <c r="Q56" i="750" l="1"/>
  <c r="Q55" i="750"/>
  <c r="P54" i="750"/>
  <c r="O54" i="750"/>
  <c r="N54" i="750"/>
  <c r="P53" i="750"/>
  <c r="Q53" i="750" s="1"/>
  <c r="Q52" i="750"/>
  <c r="P51" i="750"/>
  <c r="O51" i="750"/>
  <c r="N51" i="750"/>
  <c r="M51" i="750"/>
  <c r="Q51" i="750" s="1"/>
  <c r="Q50" i="750"/>
  <c r="Q49" i="750"/>
  <c r="P48" i="750"/>
  <c r="O48" i="750"/>
  <c r="N48" i="750"/>
  <c r="M48" i="750"/>
  <c r="Q47" i="750"/>
  <c r="Q46" i="750"/>
  <c r="O45" i="750"/>
  <c r="N45" i="750"/>
  <c r="M45" i="750"/>
  <c r="Q45" i="750" s="1"/>
  <c r="Q44" i="750"/>
  <c r="Q43" i="750"/>
  <c r="O42" i="750"/>
  <c r="N42" i="750"/>
  <c r="M42" i="750"/>
  <c r="G42" i="750"/>
  <c r="Q41" i="750"/>
  <c r="Q40" i="750"/>
  <c r="G40" i="750"/>
  <c r="O39" i="750"/>
  <c r="N39" i="750"/>
  <c r="M39" i="750"/>
  <c r="G39" i="750"/>
  <c r="Q38" i="750"/>
  <c r="G38" i="750"/>
  <c r="Q37" i="750"/>
  <c r="G37" i="750"/>
  <c r="O36" i="750"/>
  <c r="N36" i="750"/>
  <c r="M36" i="750"/>
  <c r="Q36" i="750" s="1"/>
  <c r="G36" i="750"/>
  <c r="O35" i="750"/>
  <c r="Q35" i="750" s="1"/>
  <c r="G35" i="750"/>
  <c r="Q34" i="750"/>
  <c r="O34" i="750"/>
  <c r="G34" i="750"/>
  <c r="P33" i="750"/>
  <c r="O33" i="750"/>
  <c r="N33" i="750"/>
  <c r="M33" i="750"/>
  <c r="G33" i="750"/>
  <c r="O32" i="750"/>
  <c r="N32" i="750"/>
  <c r="M32" i="750"/>
  <c r="G32" i="750"/>
  <c r="O31" i="750"/>
  <c r="N31" i="750"/>
  <c r="G31" i="750"/>
  <c r="G30" i="750"/>
  <c r="Q29" i="750"/>
  <c r="G29" i="750"/>
  <c r="Q28" i="750"/>
  <c r="G28" i="750"/>
  <c r="O27" i="750"/>
  <c r="M27" i="750"/>
  <c r="G27" i="750"/>
  <c r="Q26" i="750"/>
  <c r="G26" i="750"/>
  <c r="Q25" i="750"/>
  <c r="G25" i="750"/>
  <c r="P24" i="750"/>
  <c r="P30" i="750" s="1"/>
  <c r="O24" i="750"/>
  <c r="O30" i="750" s="1"/>
  <c r="N24" i="750"/>
  <c r="N30" i="750" s="1"/>
  <c r="M24" i="750"/>
  <c r="M30" i="750" s="1"/>
  <c r="G24" i="750"/>
  <c r="O23" i="750"/>
  <c r="M23" i="750"/>
  <c r="G23" i="750"/>
  <c r="O22" i="750"/>
  <c r="G22" i="750"/>
  <c r="P21" i="750"/>
  <c r="P27" i="750" s="1"/>
  <c r="O21" i="750"/>
  <c r="N21" i="750"/>
  <c r="N27" i="750" s="1"/>
  <c r="M21" i="750"/>
  <c r="G21" i="750"/>
  <c r="Q20" i="750"/>
  <c r="G20" i="750"/>
  <c r="Q19" i="750"/>
  <c r="G19" i="750"/>
  <c r="P18" i="750"/>
  <c r="O18" i="750"/>
  <c r="N18" i="750"/>
  <c r="M18" i="750"/>
  <c r="G18" i="750"/>
  <c r="Q17" i="750"/>
  <c r="G17" i="750"/>
  <c r="Q16" i="750"/>
  <c r="G16" i="750"/>
  <c r="P15" i="750"/>
  <c r="O15" i="750"/>
  <c r="N15" i="750"/>
  <c r="M15" i="750"/>
  <c r="G15" i="750"/>
  <c r="P14" i="750"/>
  <c r="P23" i="750" s="1"/>
  <c r="N14" i="750"/>
  <c r="N23" i="750" s="1"/>
  <c r="Q23" i="750" s="1"/>
  <c r="M14" i="750"/>
  <c r="Q14" i="750" s="1"/>
  <c r="G14" i="750"/>
  <c r="P13" i="750"/>
  <c r="P22" i="750" s="1"/>
  <c r="N13" i="750"/>
  <c r="N22" i="750" s="1"/>
  <c r="M13" i="750"/>
  <c r="G13" i="750"/>
  <c r="Q12" i="750"/>
  <c r="E12" i="750"/>
  <c r="D12" i="750"/>
  <c r="G12" i="750" s="1"/>
  <c r="E11" i="750"/>
  <c r="D11" i="750"/>
  <c r="G10" i="750"/>
  <c r="Q15" i="750" l="1"/>
  <c r="Q22" i="750"/>
  <c r="Q18" i="750"/>
  <c r="Q32" i="750"/>
  <c r="Q33" i="750"/>
  <c r="Q42" i="750"/>
  <c r="Q48" i="750"/>
  <c r="G11" i="750"/>
  <c r="Q21" i="750"/>
  <c r="Q31" i="750"/>
  <c r="Q39" i="750"/>
  <c r="Q30" i="750"/>
  <c r="Q27" i="750"/>
  <c r="M54" i="750"/>
  <c r="Q54" i="750" s="1"/>
  <c r="Q13" i="750"/>
  <c r="Q24" i="750"/>
  <c r="F254" i="316" l="1"/>
  <c r="J254" i="316" l="1"/>
  <c r="E157" i="316"/>
  <c r="G144" i="316" s="1"/>
  <c r="F190" i="316"/>
  <c r="J190" i="316" s="1"/>
  <c r="E234" i="316"/>
  <c r="I234" i="316" s="1"/>
  <c r="G149" i="316"/>
  <c r="J270" i="316"/>
  <c r="E257" i="316"/>
  <c r="C257" i="316"/>
  <c r="D237" i="316"/>
  <c r="B237" i="316"/>
  <c r="J219" i="316"/>
  <c r="E193" i="316"/>
  <c r="C193" i="316"/>
  <c r="D160" i="316"/>
  <c r="B160" i="316"/>
  <c r="K151" i="316"/>
  <c r="E151" i="316"/>
  <c r="G257" i="316"/>
  <c r="H149" i="316"/>
  <c r="K148" i="316"/>
  <c r="H148" i="316"/>
  <c r="G148" i="316"/>
  <c r="K147" i="316"/>
  <c r="F237" i="316" s="1"/>
  <c r="H147" i="316"/>
  <c r="K146" i="316"/>
  <c r="G222" i="316" s="1"/>
  <c r="H222" i="316" s="1"/>
  <c r="H146" i="316"/>
  <c r="G146" i="316"/>
  <c r="K145" i="316"/>
  <c r="G193" i="316" s="1"/>
  <c r="H145" i="316"/>
  <c r="K144" i="316"/>
  <c r="F160" i="316" s="1"/>
  <c r="H144" i="316"/>
  <c r="H151" i="316" l="1"/>
  <c r="G145" i="316"/>
  <c r="I157" i="316"/>
  <c r="G147" i="316"/>
  <c r="G151" i="316" l="1"/>
</calcChain>
</file>

<file path=xl/sharedStrings.xml><?xml version="1.0" encoding="utf-8"?>
<sst xmlns="http://schemas.openxmlformats.org/spreadsheetml/2006/main" count="2572" uniqueCount="1134">
  <si>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</si>
  <si>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</si>
  <si>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</si>
  <si>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</si>
  <si>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</si>
  <si>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</si>
  <si>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</si>
  <si>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</si>
  <si>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</si>
  <si>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</si>
  <si>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</si>
  <si>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</si>
  <si>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</si>
  <si>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</si>
  <si>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</si>
  <si>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</si>
  <si>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</si>
  <si>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</si>
  <si>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</si>
  <si>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</si>
  <si>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</si>
  <si>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</si>
  <si>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</si>
  <si>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</si>
  <si>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</si>
  <si>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</si>
  <si>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</si>
  <si>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</si>
  <si>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</si>
  <si>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</si>
  <si>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</si>
  <si>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</si>
  <si>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</si>
  <si>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</si>
  <si>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</si>
  <si>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</si>
  <si>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</si>
  <si>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</si>
  <si>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</si>
  <si>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</si>
  <si>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</si>
  <si>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</si>
  <si>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</si>
  <si>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</si>
  <si>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</si>
  <si>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</si>
  <si>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</si>
  <si>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</si>
  <si>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</si>
  <si>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</si>
  <si>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</si>
  <si>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</si>
  <si>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</si>
  <si>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</si>
  <si>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</si>
  <si>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</si>
  <si>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</si>
  <si>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</si>
  <si>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</si>
  <si>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</si>
  <si>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</si>
  <si>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</si>
  <si>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</si>
  <si>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</si>
  <si>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</si>
  <si>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</si>
  <si>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</si>
  <si>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</si>
  <si>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</si>
  <si>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</si>
  <si>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</si>
  <si>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</si>
  <si>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</si>
  <si>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</si>
  <si>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</si>
  <si>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</si>
  <si>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</si>
  <si>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</si>
  <si>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</si>
  <si>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</si>
  <si>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</si>
  <si>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</si>
  <si>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</si>
  <si>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</si>
  <si>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</si>
  <si>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</si>
  <si>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</si>
  <si>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</si>
  <si>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</si>
  <si>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</si>
  <si>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</si>
  <si>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</si>
  <si>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</si>
  <si>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</si>
  <si>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</si>
  <si>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</si>
  <si>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</si>
  <si>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</si>
  <si>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</si>
  <si>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</si>
  <si>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</si>
  <si>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</si>
  <si>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</si>
  <si>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</si>
  <si>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</si>
  <si>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</si>
  <si>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</si>
  <si>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</si>
  <si>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</si>
  <si>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</si>
  <si>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</si>
  <si>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</si>
  <si>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</si>
  <si>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</si>
  <si>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</si>
  <si>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</si>
  <si>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</si>
  <si>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</si>
  <si>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</si>
  <si>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</si>
  <si>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</si>
  <si>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</si>
  <si>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</si>
  <si>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</si>
  <si>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</si>
  <si>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</si>
  <si>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</si>
  <si>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</si>
  <si>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</si>
  <si>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</si>
  <si>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</si>
  <si>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</si>
  <si>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</si>
  <si>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</si>
  <si>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</si>
  <si>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</si>
  <si>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</si>
  <si>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</si>
  <si>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</si>
  <si>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</si>
  <si>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</si>
  <si>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</si>
  <si>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</si>
  <si>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</si>
  <si>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</si>
  <si>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</si>
  <si>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</si>
  <si>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</si>
  <si>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</si>
  <si>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</si>
  <si>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</si>
  <si>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</si>
  <si>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</si>
  <si>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</si>
  <si>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</si>
  <si>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</si>
  <si>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</si>
  <si>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</si>
  <si>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</si>
  <si>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</si>
  <si>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</si>
  <si>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</si>
  <si>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</si>
  <si>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</si>
  <si>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</si>
  <si>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</si>
  <si>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</si>
  <si>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</si>
  <si>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</si>
  <si>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</si>
  <si>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</si>
  <si>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</si>
  <si>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</si>
  <si>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</si>
  <si>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</si>
  <si>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</si>
  <si>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</si>
  <si>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</si>
  <si>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</si>
  <si>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</si>
  <si>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</si>
  <si>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</si>
  <si>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</si>
  <si>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</si>
  <si>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</si>
  <si>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</si>
  <si>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</si>
  <si>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</si>
  <si>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</si>
  <si>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</si>
  <si>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</si>
  <si>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</si>
  <si>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</si>
  <si>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</si>
  <si>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</si>
  <si>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</si>
  <si>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</si>
  <si>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</si>
  <si>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</si>
  <si>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</si>
  <si>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</si>
  <si>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</si>
  <si>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</si>
  <si>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</si>
  <si>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</si>
  <si>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</si>
  <si>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</si>
  <si>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</si>
  <si>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</si>
  <si>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</si>
  <si>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</si>
  <si>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</si>
  <si>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</si>
  <si>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</si>
  <si>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</si>
  <si>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</si>
  <si>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</si>
  <si>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</si>
  <si>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</si>
  <si>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</si>
  <si>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</si>
  <si>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</si>
  <si>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</si>
  <si>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</si>
  <si>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</si>
  <si>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</si>
  <si>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</si>
  <si>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</si>
  <si>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</si>
  <si>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</si>
  <si>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</si>
  <si>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</si>
  <si>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</si>
  <si>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</si>
  <si>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</si>
  <si>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</si>
  <si>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</si>
  <si>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</si>
  <si>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</si>
  <si>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</si>
  <si>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</si>
  <si>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</si>
  <si>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</si>
  <si>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</si>
  <si>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</si>
  <si>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</si>
  <si>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</si>
  <si>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</si>
  <si>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</si>
  <si>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</si>
  <si>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</si>
  <si>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</si>
  <si>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</si>
  <si>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</si>
  <si>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</si>
  <si>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</si>
  <si>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</si>
  <si>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</si>
  <si>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</si>
  <si>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</si>
  <si>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</si>
  <si>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</si>
  <si>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</si>
  <si>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</si>
  <si>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</si>
  <si>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</si>
  <si>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</si>
  <si>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</si>
  <si>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</si>
  <si>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</si>
  <si>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</si>
  <si>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</si>
  <si>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</si>
  <si>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</si>
  <si>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</si>
  <si>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</si>
  <si>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</si>
  <si>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</si>
  <si>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</si>
  <si>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</si>
  <si>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</si>
  <si>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</si>
  <si>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</si>
  <si>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</si>
  <si>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</si>
  <si>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</si>
  <si>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</si>
  <si>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</si>
  <si>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</si>
  <si>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</si>
  <si>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</si>
  <si>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</si>
  <si>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</si>
  <si>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</si>
  <si>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</si>
  <si>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</si>
  <si>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</si>
  <si>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</si>
  <si>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</si>
  <si>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</si>
  <si>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</si>
  <si>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</si>
  <si>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</si>
  <si>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</si>
  <si>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</si>
  <si>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</si>
  <si>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</si>
  <si>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</si>
  <si>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</si>
  <si>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</si>
  <si>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</si>
  <si>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</si>
  <si>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</si>
  <si>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</si>
  <si>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</si>
  <si>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</si>
  <si>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</si>
  <si>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</si>
  <si>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</si>
  <si>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</si>
  <si>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</si>
  <si>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</si>
  <si>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</si>
  <si>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</si>
  <si>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</si>
  <si>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</si>
  <si>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</si>
  <si>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</si>
  <si>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</si>
  <si>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</si>
  <si>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</si>
  <si>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</si>
  <si>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</si>
  <si>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</si>
  <si>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</si>
  <si>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</si>
  <si>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</si>
  <si>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</si>
  <si>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</si>
  <si>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</si>
  <si>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</si>
  <si>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</si>
  <si>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</si>
  <si>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</si>
  <si>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</si>
  <si>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</si>
  <si>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</si>
  <si>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</si>
  <si>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</si>
  <si>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</si>
  <si>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</si>
  <si>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</si>
  <si>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</si>
  <si>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</si>
  <si>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</si>
  <si>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</si>
  <si>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</si>
  <si>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</si>
  <si>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</si>
  <si>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</si>
  <si>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</si>
  <si>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</si>
  <si>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</si>
  <si>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</si>
  <si>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</si>
  <si>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</si>
  <si>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</si>
  <si>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</si>
  <si>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</si>
  <si>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</si>
  <si>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</si>
  <si>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</si>
  <si>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</si>
  <si>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</si>
  <si>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</si>
  <si>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</si>
  <si>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</si>
  <si>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</si>
  <si>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</si>
  <si>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</si>
  <si>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</si>
  <si>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</si>
  <si>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</si>
  <si>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</si>
  <si>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</si>
  <si>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</si>
  <si>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</si>
  <si>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</si>
  <si>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</si>
  <si>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</si>
  <si>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</si>
  <si>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</si>
  <si>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</si>
  <si>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</si>
  <si>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</si>
  <si>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</si>
  <si>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</si>
  <si>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</si>
  <si>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</si>
  <si>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</si>
  <si>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</si>
  <si>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</si>
  <si>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</si>
  <si>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</si>
  <si>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</si>
  <si>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</si>
  <si>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</si>
  <si>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</si>
  <si>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</si>
  <si>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</si>
  <si>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</si>
  <si>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</si>
  <si>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</si>
  <si>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</si>
  <si>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</si>
  <si>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</si>
  <si>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</si>
  <si>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</si>
  <si>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</si>
  <si>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</si>
  <si>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</si>
  <si>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</si>
  <si>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</si>
  <si>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</si>
  <si>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</si>
  <si>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</si>
  <si>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</si>
  <si>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</si>
  <si>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</si>
  <si>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</si>
  <si>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</si>
  <si>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</si>
  <si>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</si>
  <si>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</si>
  <si>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</si>
  <si>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</si>
  <si>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</si>
  <si>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</si>
  <si>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</si>
  <si>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</si>
  <si>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</si>
  <si>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</si>
  <si>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</si>
  <si>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</si>
  <si>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</si>
  <si>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</si>
  <si>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</si>
  <si>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</si>
  <si>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</si>
  <si>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</si>
  <si>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</si>
  <si>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</si>
  <si>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</si>
  <si>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</si>
  <si>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</si>
  <si>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</si>
  <si>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</si>
  <si>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</si>
  <si>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</si>
  <si>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</si>
  <si>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</si>
  <si>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</si>
  <si>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</si>
  <si>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</si>
  <si>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</si>
  <si>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</si>
  <si>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</si>
  <si>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</si>
  <si>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</si>
  <si>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</si>
  <si>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</si>
  <si>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</si>
  <si>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</si>
  <si>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</si>
  <si>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</si>
  <si>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</si>
  <si>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</si>
  <si>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</si>
  <si>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</si>
  <si>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</si>
  <si>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</si>
  <si>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</si>
  <si>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</si>
  <si>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</si>
  <si>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</si>
  <si>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</si>
  <si>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</si>
  <si>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</si>
  <si>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</si>
  <si>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</si>
  <si>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</si>
  <si>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</si>
  <si>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</si>
  <si>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</si>
  <si>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</si>
  <si>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</si>
  <si>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</si>
  <si>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</si>
  <si>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</si>
  <si>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</si>
  <si>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</si>
  <si>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</si>
  <si>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</si>
  <si>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</si>
  <si>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</si>
  <si>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</si>
  <si>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</si>
  <si>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</si>
  <si>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</si>
  <si>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</si>
  <si>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</si>
  <si>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</si>
  <si>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</si>
  <si>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</si>
  <si>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</si>
  <si>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</si>
  <si>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</si>
  <si>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</si>
  <si>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</si>
  <si>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</si>
  <si>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</si>
  <si>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</si>
  <si>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</si>
  <si>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</si>
  <si>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</si>
  <si>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</si>
  <si>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</si>
  <si>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</si>
  <si>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</si>
  <si>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</si>
  <si>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</si>
  <si>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</si>
  <si>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</si>
  <si>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</si>
  <si>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</si>
  <si>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</si>
  <si>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</si>
  <si>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</si>
  <si>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</si>
  <si>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</si>
  <si>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</si>
  <si>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</si>
  <si>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</si>
  <si>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</si>
  <si>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</si>
  <si>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</si>
  <si>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</si>
  <si>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</si>
  <si>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</si>
  <si>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</si>
  <si>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</si>
  <si>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</si>
  <si>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</si>
  <si>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</si>
  <si>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</si>
  <si>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</si>
  <si>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</si>
  <si>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</si>
  <si>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</si>
  <si>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</si>
  <si>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</si>
  <si>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</si>
  <si>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</si>
  <si>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</si>
  <si>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</si>
  <si>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</si>
  <si>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</si>
  <si>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</si>
  <si>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</si>
  <si>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</si>
  <si>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</si>
  <si>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</si>
  <si>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</si>
  <si>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</si>
  <si>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</si>
  <si>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</si>
  <si>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</si>
  <si>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</si>
  <si>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</si>
  <si>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</si>
  <si>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</si>
  <si>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</si>
  <si>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</si>
  <si>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</si>
  <si>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</si>
  <si>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</si>
  <si>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</si>
  <si>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</si>
  <si>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</si>
  <si>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</si>
  <si>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</si>
  <si>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</si>
  <si>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</si>
  <si>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</si>
  <si>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</si>
  <si>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</si>
  <si>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</si>
  <si>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</si>
  <si>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</si>
  <si>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</si>
  <si>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</si>
  <si>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</si>
  <si>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</si>
  <si>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</si>
  <si>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</si>
  <si>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</si>
  <si>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</si>
  <si>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</si>
  <si>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</si>
  <si>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</si>
  <si>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</si>
  <si>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</si>
  <si>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</si>
  <si>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</si>
  <si>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</si>
  <si>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</si>
  <si>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</si>
  <si>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</si>
  <si>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</si>
  <si>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</si>
  <si>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</si>
  <si>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</si>
  <si>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</si>
  <si>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</si>
  <si>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</si>
  <si>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</si>
  <si>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</si>
  <si>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</si>
  <si>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</si>
  <si>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</si>
  <si>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</si>
  <si>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</si>
  <si>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</si>
  <si>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</si>
  <si>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</si>
  <si>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</si>
  <si>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</si>
  <si>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</si>
  <si>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</si>
  <si>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</si>
  <si>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</si>
  <si>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</si>
  <si>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</si>
  <si>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</si>
  <si>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</si>
  <si>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</si>
  <si>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</si>
  <si>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</si>
  <si>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</si>
  <si>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</si>
  <si>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</si>
  <si>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</si>
  <si>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</si>
  <si>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</si>
  <si>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</si>
  <si>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</si>
  <si>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</si>
  <si>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</si>
  <si>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</si>
  <si>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</si>
  <si>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</si>
  <si>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</si>
  <si>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</si>
  <si>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</si>
  <si>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</si>
  <si>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</si>
  <si>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</si>
  <si>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</si>
  <si>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</si>
  <si>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</si>
  <si>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</si>
  <si>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</si>
  <si>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</si>
  <si>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</si>
  <si>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</si>
  <si>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</si>
  <si>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</si>
  <si>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</si>
  <si>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</si>
  <si>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</si>
  <si>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</si>
  <si>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</si>
  <si>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</si>
  <si>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</si>
  <si>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</si>
  <si>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</si>
  <si>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</si>
  <si>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</si>
  <si>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</si>
  <si>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</si>
  <si>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</si>
  <si>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</si>
  <si>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</si>
  <si>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</si>
  <si>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</si>
  <si>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</si>
  <si>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</si>
  <si>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</si>
  <si>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</si>
  <si>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</si>
  <si>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</si>
  <si>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</si>
  <si>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</si>
  <si>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</si>
  <si>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</si>
  <si>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</si>
  <si>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</si>
  <si>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</si>
  <si>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</si>
  <si>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</si>
  <si>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</si>
  <si>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</si>
  <si>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</si>
  <si>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</si>
  <si>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</si>
  <si>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</si>
  <si>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</si>
  <si>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</si>
  <si>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</si>
  <si>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</si>
  <si>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</si>
  <si>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</si>
  <si>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</si>
  <si>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</si>
  <si>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</si>
  <si>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Unidad Funcional 4,1</t>
  </si>
  <si>
    <t>Unidad Funcional 4,2</t>
  </si>
  <si>
    <t>ÉPSILON 4G</t>
  </si>
  <si>
    <t>Traslado de redes Húmedas UF1 y UF3</t>
  </si>
  <si>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</si>
  <si>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</si>
  <si>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</si>
  <si>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</si>
  <si>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</si>
  <si>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</si>
  <si>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</si>
  <si>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</si>
  <si>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</si>
  <si>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</si>
  <si>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</si>
  <si>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</si>
  <si>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</si>
  <si>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</si>
  <si>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</si>
  <si>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</si>
  <si>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Personal de apoyo que actuaran según necesidades</t>
  </si>
  <si>
    <t>PK 0+700</t>
  </si>
  <si>
    <t>o CCO del TUNEL</t>
  </si>
  <si>
    <t>PK 0+650/700</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</si>
  <si>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</si>
  <si>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</si>
  <si>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</si>
  <si>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</si>
  <si>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</si>
  <si>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</si>
  <si>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</si>
  <si>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</si>
  <si>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</si>
  <si>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</si>
  <si>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</si>
  <si>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Corte de talud (perfilación)</t>
  </si>
  <si>
    <t>PK 17+300</t>
  </si>
  <si>
    <t>PK 18+800</t>
  </si>
  <si>
    <t xml:space="preserve">Rellenos para terraplén </t>
  </si>
  <si>
    <t>PK 24+150</t>
  </si>
  <si>
    <t>Lleno - CD</t>
  </si>
  <si>
    <t>PK 25+050</t>
  </si>
  <si>
    <t>Lleno y compactación - CD
Sector Villa del Marques</t>
  </si>
  <si>
    <t>PK 28+800</t>
  </si>
  <si>
    <t>Construcción de canaleta perimetral - CD</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</si>
  <si>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</si>
  <si>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</si>
  <si>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</si>
  <si>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</si>
  <si>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</si>
  <si>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</si>
  <si>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</si>
  <si>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</si>
  <si>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</si>
  <si>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</si>
  <si>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</si>
  <si>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</si>
  <si>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</si>
  <si>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</si>
  <si>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</si>
  <si>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</si>
  <si>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</si>
  <si>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</si>
  <si>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</si>
  <si>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Llenos y demoliciones</t>
  </si>
  <si>
    <t>PK 5+860</t>
  </si>
  <si>
    <t>PK 11+800</t>
  </si>
  <si>
    <t xml:space="preserve">Lleno estructural </t>
  </si>
  <si>
    <t>PK 14+400</t>
  </si>
  <si>
    <t>PK 18+300</t>
  </si>
  <si>
    <t xml:space="preserve">Talud en rehabilitación </t>
  </si>
  <si>
    <t>Se encuentran estacionadas 2 grúas, una ambulancia y un carro de inspección a fin de prestar los servicios de emergencia, cuando los usuarios o las condiciones  los requieran.</t>
  </si>
  <si>
    <t>Sobre la pata del talud rehabilitado, se hace el acopio 'provisional' del material de rezaga que se extrae del nuevo túnel, portal Medellín; para después transportarlo a la planta de trituración ubicada en el PK 11+700. Se utiliza cargador articulado CAT 950, un Bobcat y muchas volquetas que lo extraen del túnel. Continuamente se transporta hacia la planta trituradora este material de descombro, para evitar excesiva altura en el patio de acopio y posible derrame hacia la vía en uso. Se trabaja con personal PARE/SIGA</t>
  </si>
  <si>
    <t>Drenajes</t>
  </si>
  <si>
    <t>PK 19+200</t>
  </si>
  <si>
    <t>Corte y perfilado de talud</t>
  </si>
  <si>
    <t>PK 0+060</t>
  </si>
  <si>
    <t>PK 0+130</t>
  </si>
  <si>
    <t xml:space="preserve">PK 0+530 </t>
  </si>
  <si>
    <t xml:space="preserve">PK12+485 - UF3.1D - Construcción galería peatonal N°5. Túnel en funcionamiento. </t>
  </si>
  <si>
    <t xml:space="preserve">PK12+905 - UF3.1D - Construcción galería vehicular N°3. Túnel en funcionamiento. </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</si>
  <si>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Inactivo.</t>
    </r>
  </si>
  <si>
    <t>Puente PK 1+440 UF 1-  Finalizan acabados en defensas tipo New Jerseys.</t>
  </si>
  <si>
    <t>Programa 1. Atención al usuario.</t>
  </si>
  <si>
    <t>Programa 2. Capacitación al personal vinculado al proyecto.</t>
  </si>
  <si>
    <t>Zodme 10A</t>
  </si>
  <si>
    <t>Redes de drenajes superficiales, paisajismo, revegetalización etc.</t>
  </si>
  <si>
    <t>PK 21+000 CD</t>
  </si>
  <si>
    <t>PK 22+430/480 CI</t>
  </si>
  <si>
    <t>PK 0+700. Hay acopio temporal del material de rezaga del portal Medellín (del nuevo túnel). Este material se lleva en volquetas a la nueva planta de trituración del PK 11+700.</t>
  </si>
  <si>
    <t>Puente PK 0+930 UF 1. Acabados de defensas tipo New Jersey, ambos costados.</t>
  </si>
  <si>
    <t>,</t>
  </si>
  <si>
    <t>Lugar:CCO Santa fe de Antioquia, Seguimiento Semanal PQRS del proyecto</t>
  </si>
  <si>
    <t>UF 3 - PR 44+700. NIVELES DE SERVICIO.</t>
  </si>
  <si>
    <t>PK 1+200/400</t>
  </si>
  <si>
    <t>Curado de granulares</t>
  </si>
  <si>
    <t>PK 5+720</t>
  </si>
  <si>
    <t>Llenos y muro # 037</t>
  </si>
  <si>
    <t>Drenajes y muro # 072</t>
  </si>
  <si>
    <t>PK 10+400</t>
  </si>
  <si>
    <t xml:space="preserve">PK 14+700 </t>
  </si>
  <si>
    <t>Corte talud (perfilación)  CD</t>
  </si>
  <si>
    <t>PK 18+000</t>
  </si>
  <si>
    <t xml:space="preserve">Llenos (incluyo talud perfilado) </t>
  </si>
  <si>
    <t>Zona anexa al retorno # 1</t>
  </si>
  <si>
    <t>Pk 20+650</t>
  </si>
  <si>
    <t>Boxculvert # 106</t>
  </si>
  <si>
    <t>PK 21+310 CD</t>
  </si>
  <si>
    <t>PK 22+000</t>
  </si>
  <si>
    <t>PK 22+080</t>
  </si>
  <si>
    <t>Actividad finalizada por construcción de cuneta. Se realiza trabajos de paisajismo. Sector puente El Sapo</t>
  </si>
  <si>
    <t>PK 22+330 a 22+650</t>
  </si>
  <si>
    <t>Curado de granulares - CD</t>
  </si>
  <si>
    <t>PK 27+000</t>
  </si>
  <si>
    <t>Se continua actividad de corte mecánico con excavadora CAT y retiro de material, será un tramo para la prolongación de calzada en construcción. El material cortado es acarreado en volquetas hasta la variante de Sopetrán para ser utilizado como lleno. Sector Ahuyamal</t>
  </si>
  <si>
    <t>Inactivo.
Se fundió caja y muro de choque. El talud "rocoso" sobre la vía opuesta a este frente de obra, se intervendrá para colocar malla eslabonada y anclajes activos compuestos por sartas de torones. Sector Politécnico.</t>
  </si>
  <si>
    <t>EXCAVACION Y LLENOS - CD</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</si>
  <si>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</si>
  <si>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</si>
  <si>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</si>
  <si>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</si>
  <si>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</si>
  <si>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t xml:space="preserve">PK13+430 - UF3.1D - Construcción entronque, galería peatonal N°6. Túnel en funcionamiento. </t>
  </si>
  <si>
    <r>
      <rPr>
        <b/>
        <sz val="11"/>
        <rFont val="Arial"/>
        <family val="2"/>
      </rPr>
      <t>En la UF 1</t>
    </r>
    <r>
      <rPr>
        <sz val="11"/>
        <rFont val="Arial"/>
        <family val="2"/>
      </rPr>
      <t xml:space="preserve"> : En el periodo informado,  En recorrido de inspección de interventoría, se evidenció que el concesionario, no adelantó actividades en este frente de obra.</t>
    </r>
  </si>
  <si>
    <t>Construcción de cajas de inspección e instalación de tuberia conduit de 6" , Sector  Ciudadela Premium San Jerónimo; para el traslado de redes de Energía</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</si>
  <si>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</si>
  <si>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sz val="11"/>
        <color rgb="FFFF0000"/>
        <rFont val="Arial"/>
        <family val="2"/>
      </rPr>
      <t>Frente Inactivo</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</si>
  <si>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</si>
  <si>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</si>
  <si>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</si>
  <si>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Frente inactivo.</t>
    </r>
    <r>
      <rPr>
        <sz val="11"/>
        <color theme="1"/>
        <rFont val="Arial"/>
        <family val="2"/>
      </rPr>
      <t xml:space="preserve">
El avance en excavación y construcción de anillos es del 115,4%</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</si>
  <si>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</si>
  <si>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</si>
  <si>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</si>
  <si>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rgb="FFFF0000"/>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</si>
  <si>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</si>
  <si>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t>Puente PK 0+930 UF 1. Vista panorámica Puente construido.</t>
  </si>
  <si>
    <t>Puente PK 1+440 UF 1-  Vista panorámica Puente construido.</t>
  </si>
  <si>
    <t xml:space="preserve">Puente PK 6+900 UF 1-  PILA 2,  Montaje de carros de avance para construcción de dovelas N°2. </t>
  </si>
  <si>
    <t>Puente PK 17+205 UF 1- Vista panorámica avance construcción Puente.</t>
  </si>
  <si>
    <t>Ampliación Puente PK18+700 UF2.1 La Muñóz II. Instalación de baranda vehicular, carril derecho. Inactivo</t>
  </si>
  <si>
    <t>Ampliación Puente PK18+700 UF2.1 La Muñóz II. Instalación de baranda vehicular, carril izquierdo y derecho. Inactivo.</t>
  </si>
  <si>
    <t>Seguimiento a las medidas de manejo ambiental UF 2.1</t>
  </si>
  <si>
    <t xml:space="preserve">Seguimiento semanal  PQRS del proyecto </t>
  </si>
  <si>
    <t>Del 28/05/20
al 03/06/20</t>
  </si>
  <si>
    <t>ACTIVIDADES CRÍTICAS SEGÚN ANEXO #1 DE MAR 1 POR LA CUARENTENA DEL COVID-19</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</si>
  <si>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(de vehículos y personal particular) hacia la Vda. La Volcana</t>
  </si>
  <si>
    <t>Hay instalación de material de llenos con extensión y compactación. Se inicia la construcción de ODT, tipo Box # 008. Los trabajos de demolición (viviendas / negocios sobre el PK 0+730) están suspendidos. Este sector será conectado con la rasante de las obras del PR 0+736 en adelante. Este frente de obra corresponde al Sector del Arriero.</t>
  </si>
  <si>
    <t xml:space="preserve">Se realizo la aplicación de emulsión asfáltica de curado lento, sobre la capa granular (base). Pronto se procederá a colocar la capa intermedia asfáltica, MSC-25. </t>
  </si>
  <si>
    <t xml:space="preserve">ODT - Retorno La Aldea. </t>
  </si>
  <si>
    <t xml:space="preserve">Se realiza la fundición de un solado en concreto simple (14 Mpa) para hacer un alargue de la ODT (de 900 m. ) que va en sentido paralelo a la calzada existente. En dicha conexión (que será tipo embudo) se utilizara tubería Titan Tipo III x 1500 mm.  </t>
  </si>
  <si>
    <t>Continua la actividad de llenos y compactación mecánica de las capas terreas terminales. Dicha compactación con previa humectación se consolida con cilindro benitín.</t>
  </si>
  <si>
    <t xml:space="preserve">Se realizo la impermeabilización del concreto (que hace contacto con tierras) con pintura negra del buzón que conecta la ODT # 025. En el trasdós del muro se coloca geodren planar a medida que suben los llenos que se compactan con aros metálico - Hamm. También se adecuaron redes de aguas limpias (mangueras) para usuarios de la vereda. </t>
  </si>
  <si>
    <t>PK 6+420</t>
  </si>
  <si>
    <t>Muro en TA # 018</t>
  </si>
  <si>
    <t xml:space="preserve">Se reinician trabajos relacionados con la colocación de capas de cintas poliméricas y de agregados compactados (con benitín) en forma alternada. Sector abajo de Ebéjico. </t>
  </si>
  <si>
    <t>Continua  corte mecánico hacia el PK menor para ampliar la zona sobre la actual carretera. Se utiliza CAT 330 D2L. El material cortado se lleva a los frentes de llenos estructurales debido a que el material extraído muestra signos de dureza. Sector Mestizal I</t>
  </si>
  <si>
    <t>Drenajes longitudinales</t>
  </si>
  <si>
    <t>Finalizada la construcción de los filtros, se continua la perfilación del terreno y la construcción de cunetas en concreto por el sistema de ajedrezado. Se utiliza concreto premezclado de 21 Mpa. Sector Doña Rosa.</t>
  </si>
  <si>
    <t xml:space="preserve">Corresponde a la planta de trituración que estaba instalada en La Volcana. Este material de se procesa y tritura para obtener: piedra filtro, sub base granular, base granular, materiales selectos y clasificados y/o materiales estabilizados para llenos. Encontramos allí, trituradora, excavadoras, bulldozer D6T, cargador CAT articulado y volquetas.  </t>
  </si>
  <si>
    <t>Inactivo. 
Se realizo  actividad de instalación de material en capas # 26 y se instalo geotextil de alta resistencia en capa # 25. El material de llenos que se venia utilizando venia de Mestizal y de otros frentes. La plataforma presenta varios agrietamientos en su parte media al PK menor y en proximidades o contacto con el talud de corte. Hacia el PK menor hay agrietamientos mayores que mueren en la pata del talud de terraplén. Lluvias seguirán afectando tal situación hasta llegar nuevamente a su colapso.</t>
  </si>
  <si>
    <t>Cortes en taludes, perfilados - Granulares  -  CI</t>
  </si>
  <si>
    <t>Continua corte mecánico con CAT y retiro de material, hacia PK mayor se realiza corte en busca de nivelación y nivel de sub rasante. Se encuentran ODTs que se adaptan y reparan. Se inicia demolición para bajar su cota y continuar adecuación de calzada. En la parte media del tramo se extendió y compacto material de base granular al que se le aplico emulsión asfáltica de curado lento. Se trabaja con CATs sobre orugas, motoniveladora y volquetas, también hay personal PARE / SIGA. Sector Tamarindos / Comfenalco.</t>
  </si>
  <si>
    <t xml:space="preserve">PK 15+300 </t>
  </si>
  <si>
    <t>Cortes / Llenos / Curado de granulares  -  CD</t>
  </si>
  <si>
    <t xml:space="preserve">Después de colocada la estructura granular del pavimento flexible, se procedió a la imprimación de granulares utilizando emulsión asfáltica de curado lento. También se realiza la construcción de la vía veredal en su parte anexa mas baja. Hacia el PK mayor (sector de la bloquera) hay cortes / llenos con bulldozer John Deere y compactación con aros lisos Hamm.  </t>
  </si>
  <si>
    <t>PK 14+900</t>
  </si>
  <si>
    <t>ODT # 063 - CD</t>
  </si>
  <si>
    <t xml:space="preserve">Hay colocación de hierros para armar la losa de piso del Boxculvert # 063. Tendrá una sección hidráulica de 2.5 x 2.5 m., y será la prolongación del box existente. Se utilizan cintas en PVC de 6.5" como juntas sellantes y de construcción. </t>
  </si>
  <si>
    <t>Se realizo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al base del talud. Sector cerca a la Guaracú I y con dirección a San Jerónimo. Lluvias afectan trabajos de cortes, explanación y perfilado.</t>
  </si>
  <si>
    <t xml:space="preserve">Se realiza acopio de material para llenos. Lluvias afectan trabajos </t>
  </si>
  <si>
    <t>Actividad de lleno y compactación material (cerca a acceso hacia el conjunto residencial Palmeras 1). Se realizó  construcción de filtro, (el material sacado para la construcción de filtro acopiado en lleno de terraplén en el mismo frente de obra). Continua actividad de llenos, con la instalación de la capa # 29  y capas progresivas. El material para llenos se trae de Tamarindos.
Hacia el PK menor o 18+350 se continua actividad de lleno y también acopio de material para capa # 24 y siguientes. Lluvias afectan trabajos.</t>
  </si>
  <si>
    <t xml:space="preserve">Se realiza actividad de instalación de acero y de su encofrado, para el canal de drenaje perimetral. Se fundió disipador intermedio unido a cuneta y luego a canal perimetral. Se hace uso de concreto premezclado. </t>
  </si>
  <si>
    <t>Inactivo por lluvias. Se continuara actividad de corte mecánico con CAT y retiro de material. El talud expuesto lo componen suelos fácilmente erosionables. Este material estéril será llevado a la zodme de Guacamayas. Sector o Zona Urbana de San Jerónimo y limites con la UF-1.0</t>
  </si>
  <si>
    <t>Trabajos suspendidos. Se realizo la construcción de cunetas triangulares, utilizando concreto premezclado de 21 Mpa. Sector Politécnico - Loma Hermosa.</t>
  </si>
  <si>
    <t>Se continua realizando la construcción de cunetas triangulares, utilizando concreto premezclado de 21 Mpa. Sector El Francés.</t>
  </si>
  <si>
    <t xml:space="preserve">Se presenta actividad de instalación de malla electrosoldada (15x15x6) + aplicación de concreto lanzado (por vía seca) y marcación de pernos (de L= 12m.) y de drenes en PVC por instalar. Se interviene tramo anexo a la zodme # 15. Los trabajos se realizan con equipo manual y personal suspendido. </t>
  </si>
  <si>
    <t>Se continuo la realización de llenos con material seleccionado traído del corte de Ahuyamal. En la pata del terraplén se construye un canal (tipo cárcamo) en concreto y utilizando paneles de malla electrosoldada. Sector variante de Sopetrán.</t>
  </si>
  <si>
    <t xml:space="preserve">Se fundió losa superior del Box culvert. Se utilizo concreto premezclado de 28 Mpa x 8" de asentamiento. Se le hizo la imprimación con pintura impermeabilizante negra. También se le construyen los sub drenes laterales. </t>
  </si>
  <si>
    <t xml:space="preserve">Sobre el anillo vial o calzada Santafé - San Jerónimo donde se extiendo material seleccionado tipo base granular, se le aplico emulsión asfáltica de curado lento. También se continua actividad de construcción de bordillo - tope llantas en parte intermedia del anillo vial del retorno. </t>
  </si>
  <si>
    <t>Se sigue realizando el lleno y extensión de material traído de Ahuyamal. También se arregla el acceso a Sindelhato. Se realiza actividad de excavación para instalación de tubería transversal para descole de aguas de las ODT # 112 Y 114.</t>
  </si>
  <si>
    <t>Se realizo corte mecánico de los alrededores del box a fin de realizar la construcción del tramo faltante fallado. Hacia el PK menor, donde se realizo el extendido de material seleccionado (base granular) se hizo la imprimación de esos granulares empleando emulsión asfáltica de curado lento. Todavía hay presencia de lodos producto de una inundación producida por lluvias en el sector. En la zona cercana (zodme # 16) se realiza la construcción de cunetas en V.</t>
  </si>
  <si>
    <t xml:space="preserve">Hacia el PK menor en la ODT # 139  se instala tubería prolongación y para empalme con ODT existente
Se instala sub base granular y ampliación de calzada  se realiza corte y perfilación.  </t>
  </si>
  <si>
    <t>PK 29+400</t>
  </si>
  <si>
    <t>Construcción canaleta perimetral -CD</t>
  </si>
  <si>
    <t>Se continua  actividad de instalación de acero para canal perimetral, se funde el solado de la base, en espera de encofrado y a su vez se  funde cuneta.</t>
  </si>
  <si>
    <t>Se realizo la imprimación de la capa granular (base) con la aplicación de emulsión asfáltica de curado lento. Esto para prevenir la erosionabilidad por las aguas lluvias, mientras se aplica la segunda capa de base asfáltica intermedia, para después dar el trayecto al transito automotor e iniciar la intervención de la vía existente.</t>
  </si>
  <si>
    <t xml:space="preserve">El paso de vehículos se hace sin contratiempos en ambos sentidos.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Se reinician trabajos de demolición de placas del pavimento rígido fracturadas; se hce uso de martillo hidraulico montado en el brazo de una excavadora. </t>
  </si>
  <si>
    <t xml:space="preserve"> Se realizan llenos, con extensión y compactación. Se aprovecha apoyo de canalización del la Qda. La Culebra, construido en concreto. Para el pedraplén en construcción se utiliza material de rezaga del túnel. Las rocas de mayor tamaño son colocadas mecánicamente en el borde anexo al cauce para retener los agregados medianos y finos. El nivel de subrasante se alcanzará hasta con 3 terrazas de llenos. Se realizan continuamente chequeos topográficos. Se trabaja con excavadora CAT 320D2L y cilindro pesado de aros metálicos Hamm. Hacia el PK menor se reinician mas excavaciones mecanizadas que incluyen descapotes.  </t>
  </si>
  <si>
    <t>PK 0+500 CI, Terraplén El Arriero. Se continua con la fundida de un disipador perimetral que baja hasta el fondo de la cañada. Se utiliza concreto premezclado de 14 Mpa., y se debe colocar por bombeo.</t>
  </si>
  <si>
    <t>PK 5+860 Muro # 072 CD en HA y ODT # 025 x 1500 mm: Se construye el buzón dentro del trasdós del muro y se impermeabiliza. También se continua con la colocación de llenos traídos del corte de Mestizal I.</t>
  </si>
  <si>
    <t xml:space="preserve">PK 10+400 CI. Personal continua la construcción de cunetas de sección triangular por el sistema de ajedrezado. Se utiliza concreto premezclado de 21 Mpa. Trabajos en el sector Doña Rosa. </t>
  </si>
  <si>
    <t xml:space="preserve">PK 9+200 Perfilado del talud CD - Mestizal I. Se hizo un recorte del talud en su pata aumentando el radio de curvatura de la curva horizontal. El material rocoso cortado se llevo a llenos de diferentes frentes. El corte intermedio corresponde a la entrada a ala Vda. parte alta. </t>
  </si>
  <si>
    <t xml:space="preserve">PK 24+150 CD. Bulldozer CAT D6T se encarga de extender material de lleno traído del corte del Ahuyamal. Su compactación se hace con aros metálicos, Hamm.  Sitio de obra, variante de Sopetrán. </t>
  </si>
  <si>
    <t>PK 22+430/480 CI. Talud en rehabilitación. Actividad de perforación para colocar os pernos pasivos de anclaje; se utilizan equipos y personal suspendidos. Hay marcación de drenes en PVC por instalar. Se trabaja en su zona baja del talud. Frente de obra cercano a la zodme # 15.</t>
  </si>
  <si>
    <t xml:space="preserve">PK 24+300 CD. Box # 106: Se realiza la construcción del otro tramo faltante de esta ODT. Se impermeabilizan sus muros con pintura negra y se le construyen los drenes laterales. Sitio Piedras Verdes. </t>
  </si>
  <si>
    <t>PK 27+400 CI - Box # 126. Mediante sistema de bombeo se coloco el concreto premezclado de la losa superior o placa aérea. Se utilizo concreto de 28 Mpa. y de 8" de asentamiento. Sitio cercano a la planta de asfaltos.</t>
  </si>
  <si>
    <t xml:space="preserve">PK 0+530 CD. Actividad de colocación de enrocado (de mayor tamaño) sobre el borde del terraplén, colindante con el cauce de la Qda. La Culebra. El material rocoso se trae del túnel (Portal Medellín). El vibro compactador (de aros metálicos - Hamm), se encarga de consolidar dicho material de lleno. Hay chequeos topográficos. </t>
  </si>
  <si>
    <t xml:space="preserve">PK 0+160 Playa de peajes - Se reinicia actividad de demolición de plataforma peaje sobre el carril 8, primeras 4 losas de pavimento. Se hace uso del martillo hidraulico montado en el brazo de excavadora. </t>
  </si>
  <si>
    <t>28/05/2020-03/06/2020</t>
  </si>
  <si>
    <t xml:space="preserve">UF1 </t>
  </si>
  <si>
    <t xml:space="preserve">REMISORIO 170 EN RESPUESTA AL OFICIO 02-01-20200513001407 </t>
  </si>
  <si>
    <t>La Interventoría dejó "NO OBJETADO" el Avalúo del Predio MAR1_UF1_098B</t>
  </si>
  <si>
    <t>REMISORIO 173 EN RESPUESTA AL OFICIO 02-01-20200512001376</t>
  </si>
  <si>
    <t>La Interventoría dejó en observación la Ficha Predial del Predio MAR1_UF2_025</t>
  </si>
  <si>
    <t>REMISORIO 175 EN RESPUESTA AL OFICIO 02-01-20200518001474</t>
  </si>
  <si>
    <t>La Interventoria aprobó la modificación de la Ficha Predial del Predio MAR1_UF1_084</t>
  </si>
  <si>
    <t>REMISORIO 176 SOLICITUD DE INFORMACIÓN DE GESTIÓN PREDIAL EN RELACIÓN AL PREDIO UF3_001</t>
  </si>
  <si>
    <t xml:space="preserve">La Interventoría solicita al Concesionario, presente un informe detallado de la Gestión Predial adelantada con el Predio MAR1_UF3_001 </t>
  </si>
  <si>
    <r>
      <rPr>
        <sz val="10"/>
        <color theme="1"/>
        <rFont val="Arial"/>
        <family val="2"/>
      </rPr>
      <t>Periodo</t>
    </r>
    <r>
      <rPr>
        <b/>
        <sz val="10"/>
        <color theme="1"/>
        <rFont val="Arial"/>
        <family val="2"/>
      </rPr>
      <t xml:space="preserve">: </t>
    </r>
    <r>
      <rPr>
        <sz val="10"/>
        <color theme="1"/>
        <rFont val="Calibri"/>
        <family val="2"/>
        <scheme val="minor"/>
      </rPr>
      <t>Del 28 de mayo al 3 de junio de 2020</t>
    </r>
  </si>
  <si>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Instalación acero de refuerzo y encofrado New Jersey y se funden módulos por ambos costados. Acabados en módulos fundidos.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</si>
  <si>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Finalizan acabados.</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</si>
  <si>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h=15,3m, Caisson 4 h=14,7m.  PiILA 2: Caisson 5 h=19,3m, Caisson 6 h=14m</t>
    </r>
    <r>
      <rPr>
        <sz val="11"/>
        <color theme="1"/>
        <rFont val="Arial"/>
        <family val="2"/>
      </rPr>
      <t xml:space="preserve"> . PILA 3: Caisson 7 h=18,1m, Caisson 8 h=15,5m. ESTRIBO 2: Caisson 9 h=16m, Caisson 10 h=18,6m.
El avance en excavación y construcción de anillos es del 89,9%.</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</si>
  <si>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Instalación acero de refuerzo Dovela sobre Pila y Dovelas N°1. Se funde losa inferior y muros.</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t>
    </r>
    <r>
      <rPr>
        <sz val="11"/>
        <color rgb="FFFF0000"/>
        <rFont val="Arial"/>
        <family val="2"/>
      </rPr>
      <t>Desistalación carros de avance.</t>
    </r>
    <r>
      <rPr>
        <sz val="11"/>
        <rFont val="Arial"/>
        <family val="2"/>
      </rPr>
      <t xml:space="preserve">
ESTRIBO 2: Se funden los núcleos de los Caissos 11 y 12. Se instala acero de refuerzo Viga Cabezal y se funde. </t>
    </r>
    <r>
      <rPr>
        <sz val="11"/>
        <color rgb="FFFF0000"/>
        <rFont val="Arial"/>
        <family val="2"/>
      </rPr>
      <t>Instalación acero de refuerzo y encobrado Dovela sobre Estribo y se funde.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</si>
  <si>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xml:space="preserve">. Se  realiza el montaje del lanza-vigas. </t>
    </r>
    <r>
      <rPr>
        <sz val="11"/>
        <color rgb="FFFF0000"/>
        <rFont val="Arial"/>
        <family val="2"/>
      </rPr>
      <t xml:space="preserve"> En Vanos los 1, 2, 3 , 4 y 5: Se instalan vigas sobre apoyos de neopreno, instalación de pre-losas, instalación acero de refuerzo de  las losas y diafragmas y se funden. </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</si>
  <si>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Instalación acero de refuerzo y encofrado pedestal.Se instalan dos aisladores sísmicos y barras dywidag, para anclaje de Dovela sobre Pila. Se funde pedestal y bloques en concreto. Instalación de plataforma para construcción de dovela sobre Pila y dovelas N°1 en voladizos 3 y 4.</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</si>
  <si>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4, 5 y 6.Se instala acero de refuerzo y encofrado elevación de estas Columnas a nivel de Dado. Instalación acero de refuerzo núcleo de Caisson 3 y se funde.</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t>
    </r>
    <r>
      <rPr>
        <sz val="11"/>
        <color theme="1"/>
        <rFont val="Arial"/>
        <family val="2"/>
      </rPr>
      <t xml:space="preserve">
El avance en excavación y construcción de anillos es del 105,3,%</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</si>
  <si>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 xml:space="preserve">Instación y montaje del equipo lanza-vigas. </t>
    </r>
    <r>
      <rPr>
        <sz val="11"/>
        <color rgb="FFFF0000"/>
        <rFont val="Arial"/>
        <family val="2"/>
      </rPr>
      <t>Vanos 1, 2 y 3: Instalación de vigas sobre apoyos de neopreno,  prelosas, construcción de diafragmas, instalación acero de refuerzo de lass losas y se funden. Instalaciónplataformas, acero de refuerzo para voladizos 1 y 2 costado derecho y se funden.</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</si>
  <si>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color rgb="FFFF0000"/>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color rgb="FFFF0000"/>
        <rFont val="Arial"/>
        <family val="2"/>
      </rPr>
      <t>ESTRIBO 2. Instalación acero de refuerzo núcleos de Caissons 9, 10, 11 y 12.</t>
    </r>
    <r>
      <rPr>
        <sz val="11"/>
        <color theme="1"/>
        <rFont val="Arial"/>
        <family val="2"/>
      </rPr>
      <t xml:space="preserve">
El avance en excavación y construcción de anillos es del 107,3%</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</si>
  <si>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t>
    </r>
    <r>
      <rPr>
        <sz val="11"/>
        <rFont val="Arial"/>
        <family val="2"/>
      </rPr>
      <t xml:space="preserve"> Instalación acero de refuerzo núcleos Caissons 1 y 2 y se funden. Instalación de solado</t>
    </r>
    <r>
      <rPr>
        <sz val="11"/>
        <color rgb="FFFF0000"/>
        <rFont val="Arial"/>
        <family val="2"/>
      </rPr>
      <t>. Instalación acero de refuerzo y encofrado Viga Cabezal y cuerpo del estribo y se funde Viga Cabezal y tramo 1 cuerpo del Estribo.</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Instalación acero de refuerzo Viga Cabezal y se funde. Instalación acero de refuerzo y encofrado cuerpo del Estribo y se funde. Encofrado de pedestales y topes sísmicos.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</si>
  <si>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 Instalación acero de refuerzo y encofrado Columna en H y se funde a h=19m. Instalación andamios de carga y plataforma para Viga Cabezal.</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color rgb="FFFF0000"/>
        <rFont val="Arial"/>
        <family val="2"/>
      </rPr>
      <t>Instalación acero de refuerzo losa de aproximación Estribo 2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</si>
  <si>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color rgb="FFFF0000"/>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</si>
  <si>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color rgb="FFFF0000"/>
        <rFont val="Arial"/>
        <family val="2"/>
      </rPr>
      <t>PILA 2: Caisson 5 h=8,1m</t>
    </r>
    <r>
      <rPr>
        <sz val="11"/>
        <color theme="1"/>
        <rFont val="Arial"/>
        <family val="2"/>
      </rPr>
      <t xml:space="preserve">,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 Instalación acero de refuerzo núcleo caisson 5 y 6 y de funden. Instalación acero de refuerzo y encofrado elevación Columnas y se funden hasta el segundo tramo.</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t>
    </r>
    <r>
      <rPr>
        <sz val="11"/>
        <rFont val="Arial"/>
        <family val="2"/>
      </rPr>
      <t>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</si>
  <si>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</si>
  <si>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color rgb="FFFF0000"/>
        <rFont val="Arial"/>
        <family val="2"/>
      </rPr>
      <t>Instalación acero de refuerzo y encofrado aletas y muro espaldar Estribo 2 y se funden. Instalación acero de refuerzo y encofrado New Jersey por ambos costados y se funden módulos.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</si>
  <si>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Instalación del equipo lanza-vigas para instalación de vigas a partir del Estribo 2. Instalación de Vigas sobre apoyos de neopreno, pre-losas, acero de refuerzo de la losa y diafragma y se funden en vanos 9 y 8.</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</si>
  <si>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t>
    </r>
    <r>
      <rPr>
        <sz val="11"/>
        <color rgb="FFFF0000"/>
        <rFont val="Arial"/>
        <family val="2"/>
      </rPr>
      <t xml:space="preserve"> 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Instalación acero de refuerzo y encofrado Dado y se funde. Instalación acero de refuerzo y encofrado tramo 1 y 2 Columna en H y se funde.</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color rgb="FFFF0000"/>
        <rFont val="Arial"/>
        <family val="2"/>
      </rPr>
      <t xml:space="preserve"> Instalación acero de refuerzo y encofrado Dado y se funde. Instalación acero de refuerzo y encofrado tercer tramo de Columna en H y se funde.</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</si>
  <si>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rFont val="Arial"/>
        <family val="2"/>
      </rPr>
      <t>Se funde solado y se instala acero de refuerzo y encofrado Viga cabezal del Estribo y se funde.</t>
    </r>
    <r>
      <rPr>
        <sz val="11"/>
        <color rgb="FFFF0000"/>
        <rFont val="Arial"/>
        <family val="2"/>
      </rPr>
      <t xml:space="preserve"> Se instala acero de refuerzo y encofrado  cuerpo del estribo y se funde. Instalación acero de refuerzo aletas integradas y topes s´smicos y pedestales.</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</si>
  <si>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t>
    </r>
    <r>
      <rPr>
        <sz val="11"/>
        <color rgb="FFFF0000"/>
        <rFont val="Arial"/>
        <family val="2"/>
      </rPr>
      <t>Instalación de solado, acero de refuerzo y encofrado de Viga cabezal y se funde.</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 xml:space="preserve">PILA 2:  Instalación plataforma, acero de refuerzo Dovela sobre Pila y Dovelas N°1 voladizos 3 y 4 y se funde losa inferior.
</t>
    </r>
    <r>
      <rPr>
        <sz val="11"/>
        <rFont val="Arial"/>
        <family val="2"/>
      </rPr>
      <t>TRAMO 2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TRAMO II SUPERESTRUCTURA
Vano 2: Instalación de dos (2) Vigas prefabricadas sobre apoyos de neopreno</t>
    </r>
  </si>
  <si>
    <t>Puente PK 0+160 UF 1-  Vista panorámica, construcción de defensas tipo New Jersey.</t>
  </si>
  <si>
    <t>Puente PK 0+160 UF 1-  Desencofrado de módulos de  defensas tipo New Jersey, ambos costados</t>
  </si>
  <si>
    <t>Puente PK 1+940 UF 1-   Defensas tipo New Jersey, costado izquierdo y derecho fundidos.</t>
  </si>
  <si>
    <t>Puente PK 1+940 UF 1-  Acabados de New Jersey por ambos costados.</t>
  </si>
  <si>
    <t>Puente PK 4+500 UF 1. Excavación Caissons 6 PILA 2.</t>
  </si>
  <si>
    <t>Puente PK 4+500 UF 1.  PILA 1. Excavación de caisson 4.</t>
  </si>
  <si>
    <t>Puente PK 5+240 UF 1.  PILA 1. Instalación acero de refuerzo de dovela sobre pila y dovelas N°1.</t>
  </si>
  <si>
    <t>Puente PK 5+240 UF 1. PILA 2. Retiro carros de avance.</t>
  </si>
  <si>
    <t>Puente PK 5+540 UF 1 - UF 1 - Vista panorámica avance construcción Puente.</t>
  </si>
  <si>
    <t>Puente PK 5+540 UF 1 - Se funde voladizo vano 1 y 2, costado izquierdo.</t>
  </si>
  <si>
    <t>Puente PK 6+240 UF 1- PILA 1. Instalación acero de refuerzo caisson 4.</t>
  </si>
  <si>
    <t>Puente PK 6+240 UF 1- PILA 2. Instalación de plataforma para losa inferior de dovela sobre pila y dovelas N°1.</t>
  </si>
  <si>
    <t>Puente PK 6+900 UF 1- PILA 1,  Elevación de Columnas de caisson 4 y 5 a nivel de dado..</t>
  </si>
  <si>
    <t>Puente PK 7+000 UF 1- Instalación de Vigas y pre-losas vano 8.</t>
  </si>
  <si>
    <t>Puente PK 7+000 UF 1- Se funde losa vano 8.</t>
  </si>
  <si>
    <t>Puente PK 7+920 UF 1-  Instalación acero de refuerzo voladizos costado derecho.</t>
  </si>
  <si>
    <t>Puente PK 7+920 UF 1-  Se funden Voladizos costado derecho.</t>
  </si>
  <si>
    <t>Puente PK 8+404 UF 1- Acero de refuerzo para núcleos caisson 9 y 10 Estribo 2.</t>
  </si>
  <si>
    <t>Puente PK 8+404 UF 1- Instalación acero de refuerzo para núcleos Caissons  9, 10,11 y 12  Estribo 2.</t>
  </si>
  <si>
    <t>Puente PK 8+800 UF 1- PILA 1. Viga cabezal Pila 1 fundida y desencofrado de pedestales.</t>
  </si>
  <si>
    <t>Puente PK 8+800 UF 1-  PILA 2 y 3. Elevación de Columnas en H.</t>
  </si>
  <si>
    <t>Puente PK 10+440 UF 1-  ESTRIBO 2. Se funde cuerpo del Estribo.</t>
  </si>
  <si>
    <t>Puente PK 10+440 UF 1-  ESTRIBO 1. Se funde primer tramo del cuerpo del Estribo.</t>
  </si>
  <si>
    <t>Puente PK 11+110 UF 1-   ESTRIBO 2,Instalación acero de refuerzo losa de aproximación</t>
  </si>
  <si>
    <t>Puente PK 11+110 UF 1- Columna en H PILA 2 a nivel de Viga cabezal.</t>
  </si>
  <si>
    <t>Puente PK 17+205 UF 1- Vista panorámica avance construcción Puente. Infraestructura terminada.</t>
  </si>
  <si>
    <t>Puente PK 18+293 UF2.1 ESTRIBO 1.  Instalación acero de refuerzo y encofrado aletas.</t>
  </si>
  <si>
    <t>Puente PK 18+293 UF2.1 ESTRIBO 1.  Fnaliza construcción de Estribo</t>
  </si>
  <si>
    <t>Puente PK 20+680 UF 2.1   PILA 2. Encofrado alzado 4 de columna 5 y ménsula de columna 6..</t>
  </si>
  <si>
    <t>Puente PK 33+100 UF 2.1-  TRAMO 1-VOLADIZOS. PILA 2. Desencofrado de muros de dovela sobre pila y dovelas N°1, lado Santa Fe.</t>
  </si>
  <si>
    <t xml:space="preserve">Puente PK 33+100 UF 2.1- TRAMO 2-VIGAS.  Instalación de dos Vigas prefabricadas sobre apoyos de neopreno en vano 2.  </t>
  </si>
  <si>
    <r>
      <t xml:space="preserve">En este periodo el concesionario continuó con las siguientes actividades:
En Portal Medellín (PK0+804)-UF3.1B,  El día 22 de abril de 2020 en el PK2+510,2,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PK2+706,10; L acumulada=1.902,1 m a origen</t>
    </r>
    <r>
      <rPr>
        <sz val="11"/>
        <rFont val="Arial"/>
        <family val="2"/>
      </rPr>
      <t xml:space="preserve">,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con retro cargador de los 3 primero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con retro cargador de los 3 primero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con retro cargador de los 3 primero metros) , Galería de Conexión</t>
    </r>
    <r>
      <rPr>
        <sz val="11"/>
        <color rgb="FFFF0000"/>
        <rFont val="Arial"/>
        <family val="2"/>
      </rPr>
      <t xml:space="preserve"> Peatonal No 3</t>
    </r>
    <r>
      <rPr>
        <sz val="11"/>
        <rFont val="Arial"/>
        <family val="2"/>
      </rPr>
      <t xml:space="preserve"> (2+675) (11+054), con la (Excavación con retro cargador de los 3 primero metros) , Galería de Conexión </t>
    </r>
    <r>
      <rPr>
        <sz val="11"/>
        <color rgb="FFFF0000"/>
        <rFont val="Arial"/>
        <family val="2"/>
      </rPr>
      <t>Vehicular No 2</t>
    </r>
    <r>
      <rPr>
        <sz val="11"/>
        <rFont val="Arial"/>
        <family val="2"/>
      </rPr>
      <t xml:space="preserve"> (3+165) (11+544) con la (Excavación mini cargador de los 3 primero metros), la Galería de Conexión </t>
    </r>
    <r>
      <rPr>
        <sz val="11"/>
        <color rgb="FFFF0000"/>
        <rFont val="Arial"/>
        <family val="2"/>
      </rPr>
      <t>Peatonal No 4</t>
    </r>
    <r>
      <rPr>
        <sz val="11"/>
        <rFont val="Arial"/>
        <family val="2"/>
      </rPr>
      <t xml:space="preserve"> (3+645) (12+024) con la (Excavación con retro cargador de los 3 primero metros) ,  la Galería de Conexión </t>
    </r>
    <r>
      <rPr>
        <sz val="11"/>
        <color rgb="FFFF0000"/>
        <rFont val="Arial"/>
        <family val="2"/>
      </rPr>
      <t xml:space="preserve">Peatonal No 5 </t>
    </r>
    <r>
      <rPr>
        <sz val="11"/>
        <rFont val="Arial"/>
        <family val="2"/>
      </rPr>
      <t xml:space="preserve">(4+050) (12+485) con la (Excavación con retro cargador de los 3 primero metros) y Galería de Conexión </t>
    </r>
    <r>
      <rPr>
        <sz val="11"/>
        <color rgb="FFFF0000"/>
        <rFont val="Arial"/>
        <family val="2"/>
      </rPr>
      <t xml:space="preserve">Vehicular No 3 </t>
    </r>
    <r>
      <rPr>
        <sz val="11"/>
        <rFont val="Arial"/>
        <family val="2"/>
      </rPr>
      <t xml:space="preserve">(4+445) (12+905) (Precorte revestimiento, hastial izquierdo, túnel existente) y la Galería de Conexión </t>
    </r>
    <r>
      <rPr>
        <sz val="11"/>
        <color rgb="FFFF0000"/>
        <rFont val="Arial"/>
        <family val="2"/>
      </rPr>
      <t>Peatonal No 6</t>
    </r>
    <r>
      <rPr>
        <sz val="11"/>
        <rFont val="Arial"/>
        <family val="2"/>
      </rPr>
      <t xml:space="preserve"> (4+940) (13+430) (Precorte revestimiento, hastial izquierdo del túnel existente).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</si>
  <si>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(PK5+410)-UF3.1B.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PK3+273,2; L acumulada=2136,8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PK4+050 a PK3+780 que estaban con escaso concreto de sostenimiento; a la fecha del presente informe, falta relanzar desde el PK3+780 hasta el frente actual.
</t>
    </r>
  </si>
  <si>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Tipo SA-3 (Portal Medellín).
Actividades de construcción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</si>
  <si>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perforación y voladura en túnel principal- Sección - completa, Tipo SB-3, (Portal Santa Fe).
</t>
    </r>
  </si>
  <si>
    <t>PK2+683,6 - UF3.1B - Retiro de material de rezaga, excavación túnel principal, sección sostenimiento tipo SA-3. Portal Medellin.</t>
  </si>
  <si>
    <t>PK 2+687,6 - UF3.1B - perforación del frente y contorno para excavación para instalación de anillo de pernos y montaje de carga explosiva, excavación túnel principal, sección sostenimiento tipo SA-3. Portal Medellin.</t>
  </si>
  <si>
    <t>PK2+650 - UF3.1B - La rasante presenta baches grandes y cunetas inexistentes. Portal Medellín.</t>
  </si>
  <si>
    <t>P 2+680 - UF3.1B - Instalación de concreto lanzado 4351 PSI, 30 Mpa, excavación túnel principal, sección sostenimiento tipo SA-3. Portal Medellin.</t>
  </si>
  <si>
    <t>PK0+804 - UF3.1A - Retiro del material de rezaga del acopio temporal. Portal Medellín.</t>
  </si>
  <si>
    <t>PK2+520 - UF3.1B - Pateros con escaso concreto de sostenimiento, excavación túnel principal, sección sostenimiento tipo SA-3. Portal Medellín.</t>
  </si>
  <si>
    <t>PK0+804 - UF3.1A - PTAR en funcionamiento. Portal Medellín.</t>
  </si>
  <si>
    <t>PK2+702,5 - UF3.1B - Terminación de bahia de parqueo en PK 2+699, excavación túnel principal, sección sostenimiento tipo SA-3. Portal Medellin.</t>
  </si>
  <si>
    <t>PK 2+706,1 - UF3.1B - Perforación del frente y contorno para excavación para instalación de anillo de pernos y montaje de carga explosiva, excavación túnel principal, sección sostenimiento tipo SA-3. Portal Medellin.</t>
  </si>
  <si>
    <t xml:space="preserve">PK11+544 - UF3.1D - Excavación a partir del punto de entronque, galería vehicular N°2. Túnel en funcionamiento. </t>
  </si>
  <si>
    <t>PK3+340 - UF3.1B - Pateros sin lanzado de concreto, excavación túnel principal, sección sostenimiento tipo SB-3. Portal Santa Fe.</t>
  </si>
  <si>
    <t>PK5+410 - UF3.1B - Se restringe el ingreso al portal por retiro de material de rezaga. Portal Santa Fe.</t>
  </si>
  <si>
    <t>PK3+273,2 - UF3.1B - perforación del frente y contorno para excavación para instalación de anillo de pernos y montaje de carga explosiva,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</si>
  <si>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PK13+850 hasta el PK14+122, Act 25, con el traslado de luminarias, red alumbrado publico, en el PK13+850 hasta el 14+122 Act 25, con la instalacion de cable cubierto compacto 266,8, red de energía y en el PK15+200  Act 25 con la excavacion para instalación de postes 14 m X 1050Kgf  y 14X750 Kgf.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05 de mayo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</si>
  <si>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0"/>
        <rFont val="Calibri"/>
        <family val="2"/>
        <scheme val="minor"/>
      </rPr>
      <t xml:space="preserve">PK13+850/14+122 UF1 Act 25. </t>
    </r>
    <r>
      <rPr>
        <sz val="10"/>
        <rFont val="Calibri"/>
        <family val="2"/>
        <scheme val="minor"/>
      </rPr>
      <t xml:space="preserve">Traslado de luminarias, red alumbrado publico. </t>
    </r>
  </si>
  <si>
    <r>
      <rPr>
        <b/>
        <sz val="10"/>
        <rFont val="Calibri"/>
        <family val="2"/>
        <scheme val="minor"/>
      </rPr>
      <t>PK13+850/14+122 UF1 Act 25.</t>
    </r>
    <r>
      <rPr>
        <sz val="10"/>
        <rFont val="Calibri"/>
        <family val="2"/>
        <scheme val="minor"/>
      </rPr>
      <t xml:space="preserve"> Traslado de luminarias, red alumbrado publico. </t>
    </r>
  </si>
  <si>
    <r>
      <rPr>
        <b/>
        <sz val="10"/>
        <rFont val="Calibri"/>
        <family val="2"/>
        <scheme val="minor"/>
      </rPr>
      <t>PK13+850/14+122 UF1 Act 25.</t>
    </r>
    <r>
      <rPr>
        <sz val="10"/>
        <rFont val="Calibri"/>
        <family val="2"/>
        <scheme val="minor"/>
      </rPr>
      <t xml:space="preserve"> Instalacion de cable cubierto compacto 266,8, red de energía. </t>
    </r>
  </si>
  <si>
    <r>
      <rPr>
        <b/>
        <sz val="10"/>
        <rFont val="Calibri"/>
        <family val="2"/>
        <scheme val="minor"/>
      </rPr>
      <t>PK15+200  UF1 Act 25</t>
    </r>
    <r>
      <rPr>
        <sz val="10"/>
        <rFont val="Calibri"/>
        <family val="2"/>
        <scheme val="minor"/>
      </rPr>
      <t>. Excavacion para instalación de postes 14 m X 1050Kgf  y 14X750 Kgf.</t>
    </r>
  </si>
  <si>
    <r>
      <rPr>
        <b/>
        <sz val="10"/>
        <rFont val="Calibri"/>
        <family val="2"/>
        <scheme val="minor"/>
      </rPr>
      <t>PK15+200  UF1 Act 25.</t>
    </r>
    <r>
      <rPr>
        <sz val="10"/>
        <rFont val="Calibri"/>
        <family val="2"/>
        <scheme val="minor"/>
      </rPr>
      <t xml:space="preserve"> Excavacion para instalación de postes 14 m X 1050Kgf  y 14X750 Kgf.</t>
    </r>
  </si>
  <si>
    <r>
      <rPr>
        <b/>
        <sz val="10"/>
        <rFont val="Calibri"/>
        <family val="2"/>
        <scheme val="minor"/>
      </rPr>
      <t>PK 19+300 ACT 34.</t>
    </r>
    <r>
      <rPr>
        <sz val="10"/>
        <rFont val="Calibri"/>
        <family val="2"/>
        <scheme val="minor"/>
      </rPr>
      <t xml:space="preserve"> Construcción de cajas de inpección Norma EPM e instalación de tubería conduit D=6", sector Ciudadela Premium.  San Jerónimo.</t>
    </r>
  </si>
  <si>
    <r>
      <rPr>
        <b/>
        <sz val="11"/>
        <rFont val="Calibri"/>
        <family val="2"/>
        <scheme val="minor"/>
      </rPr>
      <t xml:space="preserve">PK26+600. </t>
    </r>
    <r>
      <rPr>
        <sz val="11"/>
        <rFont val="Calibri"/>
        <family val="2"/>
        <scheme val="minor"/>
      </rPr>
      <t>Se realiza traslado de red de acueducto PVC DE 10",Sector Ahuyamal.</t>
    </r>
  </si>
  <si>
    <r>
      <rPr>
        <b/>
        <sz val="11"/>
        <rFont val="Calibri"/>
        <family val="2"/>
        <scheme val="minor"/>
      </rPr>
      <t>PK31+080.</t>
    </r>
    <r>
      <rPr>
        <sz val="11"/>
        <rFont val="Calibri"/>
        <family val="2"/>
        <scheme val="minor"/>
      </rPr>
      <t xml:space="preserve"> Actividad de excavación para ubicación definitiva , dos redes acueducto de 90mm polietileno, Sector La Laguna.</t>
    </r>
  </si>
  <si>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</si>
  <si>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</si>
  <si>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</si>
  <si>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</si>
  <si>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</si>
  <si>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</si>
  <si>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Actividades de Operación ejecutadas en la Fase de Construcción
Semana 242</t>
  </si>
  <si>
    <r>
      <rPr>
        <b/>
        <sz val="11"/>
        <rFont val="Arial"/>
        <family val="2"/>
      </rPr>
      <t>Ruta 6204 Túnel de Occidente-San Jerónimo</t>
    </r>
    <r>
      <rPr>
        <sz val="11"/>
        <rFont val="Arial"/>
        <family val="2"/>
      </rPr>
      <t xml:space="preserve">
- Actividades de rocería PR27+800 al PR 32+600. 
- Desvío entre el PR35+300 al PR37+600 sector de la Aldea, se encuentra transitable.
- Zona Inestable PR34+900 sin movimiento.
- Se realiza control vehicular PR  22+500,  30+400, 29+900 35+200 y 39+700.</t>
    </r>
  </si>
  <si>
    <r>
      <rPr>
        <b/>
        <sz val="11"/>
        <rFont val="Arial"/>
        <family val="2"/>
      </rPr>
      <t>Ruta 6204  San Jerónimo-Santa Fe de Antioquia</t>
    </r>
    <r>
      <rPr>
        <sz val="11"/>
        <rFont val="Arial"/>
        <family val="2"/>
      </rPr>
      <t xml:space="preserve">
- La vía se encuentra en funcionamiento normal.
-  Desvío en el PR16+380 al PR16+660  Normal Funcionamiento.
-  Desvío en el PR15+030 al PR15+740. Normal Funcionamiento.
-  Desvío en el PR13+090 al PR12+000 .Normal Funcionamiento.
-  Limpieza de Cunetas PR13+400.</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</si>
  <si>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se presenta caída de material.
- La Vía se Encuentra Transitable.
- Limpieza de Cunetas y Calzada PR77+000  PR 79+300
- Actividades Policía de Carreteras PR114+900 Y PR 73+000.
- Construcción de Disipador y Gaviones PR73+050.
- Rocería del PR90+000 al PR103+400.</t>
    </r>
  </si>
  <si>
    <r>
      <rPr>
        <b/>
        <sz val="11"/>
        <rFont val="Arial"/>
        <family val="2"/>
      </rPr>
      <t>Ruta 6204 Túnel de Occidente-Medellín</t>
    </r>
    <r>
      <rPr>
        <sz val="11"/>
        <rFont val="Arial"/>
        <family val="2"/>
      </rPr>
      <t xml:space="preserve">
- Actividades de rocería PR44+700 al PR 49+600
- El Peaje de Aburra   PR45+200. Se encuentra en Operación Normal. Sin cobro hasta el 31 de mayo de 2020, desde el 1 de junio comienza el cobro de acuerdo con el decreto 768 del 30 de mayo de 2020.
- Se realiza seguimiento a la zona inestable del PR45+000 y se observa que no presenta movimientos.
- Grúa y Ambulancia disponibles.
- Construcción de galerías al interior de túnel.
- Actividades Policía de Carreteras PR45+400.</t>
    </r>
  </si>
  <si>
    <r>
      <rPr>
        <b/>
        <sz val="11"/>
        <rFont val="Arial"/>
        <family val="2"/>
      </rPr>
      <t>Ruta 25B02 Bolombolo-Santa Fe de Antioquia</t>
    </r>
    <r>
      <rPr>
        <sz val="11"/>
        <rFont val="Arial"/>
        <family val="2"/>
      </rPr>
      <t xml:space="preserve">
- Tratamiento del talud. PR30+400
- Limpieza de derrumbes del PR52+00 al PR68+700.
- La Vía se Encuentra en Operación Normal.
- Limpieza de Cunetas y Calzada PR55+200 al 63+100.
- Ambulancia Disponible Anzá PR45+900.</t>
    </r>
    <r>
      <rPr>
        <sz val="11"/>
        <color theme="1"/>
        <rFont val="Arial"/>
        <family val="2"/>
      </rPr>
      <t xml:space="preserve">
</t>
    </r>
    <r>
      <rPr>
        <b/>
        <sz val="11"/>
        <color theme="1"/>
        <rFont val="Arial"/>
        <family val="2"/>
      </rPr>
      <t xml:space="preserve">Ruta </t>
    </r>
    <r>
      <rPr>
        <b/>
        <sz val="11"/>
        <rFont val="Arial"/>
        <family val="2"/>
      </rPr>
      <t xml:space="preserve">6003 </t>
    </r>
    <r>
      <rPr>
        <b/>
        <sz val="11"/>
        <color theme="1"/>
        <rFont val="Arial"/>
        <family val="2"/>
      </rPr>
      <t>Peñalisa-Bolombolo</t>
    </r>
    <r>
      <rPr>
        <sz val="11"/>
        <color theme="1"/>
        <rFont val="Arial"/>
        <family val="2"/>
      </rPr>
      <t xml:space="preserve">
- Policía de transito en el PR 44+400. Puesto de control.
- Rocería y limpieza de cunetas de PR 44+200 al PR48+000.</t>
    </r>
  </si>
  <si>
    <t>Durante la presente semana se reciben los reportes de las operadoras con respecto a los incidentes y accidentes ocurridos en las unidades funcionales del proyecto. Se presentaron  ocho (8) accidentes con 6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02 de la UF4 encontrándose funcionamiento.</t>
  </si>
  <si>
    <t>UF4 Ruta 25B02 - PR 67+800. LIMPIEZA DE DERRUMES.</t>
  </si>
  <si>
    <t>UF 4 Ruta 25B02 - PR 30+400. TRATAMIENTO DE TALUD.</t>
  </si>
  <si>
    <t>UF 4 Ruta 6003 - PR 47+000. POSTE S.O.S.</t>
  </si>
  <si>
    <t>UF 4 Ruta 6003 - PR 44+500. POLICIA DE TRANSITO.</t>
  </si>
  <si>
    <t>UF 2.2 - PR 73+050. CONSTRUCCION DE DISIPADOR.</t>
  </si>
  <si>
    <t>UF 2.2 - PR 80+100. LIMPIEZA DE CUNETAS.</t>
  </si>
  <si>
    <t>UF 2.1- PR 14+600. GRUA EN SERVICIO.</t>
  </si>
  <si>
    <t>UF 2.1 - PR 7+500. INSPECCION VIAL.</t>
  </si>
  <si>
    <t>UF 1  - PR 39+700. CONTROL VEHICULAR.</t>
  </si>
  <si>
    <t>UF 1 - PR 28+100.  ROCERIA.</t>
  </si>
  <si>
    <t>UF 3 - PR 45+200. PEAJE.</t>
  </si>
  <si>
    <t>Se realiza traslado tuberia PVC 10" sector  Ahuyamal PK26+600.
Actividad de excavación para instalación de redes húmedas ,dos líneas polietileno de 90mm.Sector La laguna PK31+080</t>
  </si>
  <si>
    <t>UF2.1</t>
  </si>
  <si>
    <t xml:space="preserve">Seguimiento PMA UF2.1
1. inventario de ocupaciones de cauce activas, finalizadas y en proceso
2. Inventario de taludes intervenidos activos, finalizados y en proceso (indicar para cada talud el tipo de intervención concreto lanzado, hidrosiembra, ronda de coronación , disipadores de energía, anclajes, además, para los taludes donde se realiza revegetalización indicar si esta cumple o no se cumple)
3. seguimiento ejecución medidas ambientales 
4. Seguimiento PMA UF2.1 punto de aprovechamiento forestal sector del puente Quebrada la Muños
5. Visita de oscultamiento ZODME 15, en conjunto con el área de Geologia de la Inteventoría </t>
  </si>
  <si>
    <t>el 28/05/2020
el 01-06-2020</t>
  </si>
  <si>
    <t xml:space="preserve">Elaboración y envió comunicados ambientales
EPS4G-525-20 respuesta comunicado D1521 relacionado con observaciones generadas al seguimiento del puente 20+700 y 22+500 UF2.1:
EPS4G-0532-20 relacionado con solicitud concepto Corantioquia obligaciones acuerdos SRRRRC 525 y 562 y acuerdo SDMI 55.
EPS4G-0533-20 relacionado con respuesta comunicado D0931 "Alcance documento D1136 Verificación subsector 3.1C UF3
EPS4G-436-20 relacionado con el seguimiento al protocolo de Bioseguridad </t>
  </si>
  <si>
    <t>del 28-05-2020 al 03-05-2020</t>
  </si>
  <si>
    <t xml:space="preserve">UF2.1  </t>
  </si>
  <si>
    <t>Avance atención observaciones generadas al informe mensual #55 por la ANI a los numerales  2.2.3 y anexo 9.
Inicio elaboración informe mensual #56</t>
  </si>
  <si>
    <t>UF1 y 3</t>
  </si>
  <si>
    <t xml:space="preserve">Seguimiento PMA UF1 y 3
1. inventario de ocupaciones de cauce activas, finalizadas y en proceso
2. Inventario de taludes intervenidos activos, finalizados y en proceso (indicar para cada talud el tipo de intervención concreto lanzado, hidrosiembra, ronda de coronación , disipadores de energía, anclajes, además, para los taludes donde se realiza revegetalización indicar si esta cumple o no se cumple) 
3. seguimiento ejecución medidas ambientales PMA, en las que se realizó seguimiento a estado de limpieza de cunetas y continuidad de flujo en las mismas </t>
  </si>
  <si>
    <t xml:space="preserve">Elaboración respuesta correo recibido el 01-06-2020 de la ANI con asunto "Seguimiento Temas Pendientes" y envió a la dirección de la Interventoría para su consideración y remisión a la ANI </t>
  </si>
  <si>
    <t>Elaboración y entrega de informe semanal número 242</t>
  </si>
  <si>
    <t>Seguimiento a las obligaciones ambientales derivada de los actos administrativos y permisos, a travvés de la revisión y envio del formato de trámites ambientales ANI, que semanalmente se reciben en la Interventoría y la ANI de parte del Concesionario</t>
  </si>
  <si>
    <r>
      <t xml:space="preserve">1. ÁREA AMBIENTAL:
CONCLUSIONES:
</t>
    </r>
    <r>
      <rPr>
        <sz val="11"/>
        <color theme="1"/>
        <rFont val="Arial"/>
        <family val="2"/>
      </rPr>
      <t>- Continua pendiente por Corantioquia concepto que defina el trámite de solicitud de permisos de ocupación de cauce realizado por el Concesionario para las obras de Rehabilitación de la UF4.2 ubicadas en los PK10+850, PK44+900, PK13+800, PK26+400 y PK44+100, las cuales fueron verificadas por la autoridad el 01 de agosto de 2019, según radicado 160HX-COE1912-42119 del 06-12-19.
-Continua pendiente aprobación de los planes de rehabilitación ecológica asociados a los permisos de LVN 
-Debido a la calamidad de salud publica el proyecto autopistas al Mar 1 solo ejecuta actividades en algunos frentes de obra como portales y sitios de construcción de puentes, específicamente en aquellos que presentan actividades de excavación de caisson.</t>
    </r>
    <r>
      <rPr>
        <b/>
        <sz val="11"/>
        <color theme="1"/>
        <rFont val="Arial"/>
        <family val="2"/>
      </rPr>
      <t xml:space="preserve">
RECOMENDACIONES,
</t>
    </r>
    <r>
      <rPr>
        <sz val="11"/>
        <color theme="1"/>
        <rFont val="Arial"/>
        <family val="2"/>
      </rPr>
      <t xml:space="preserve">
- A la ANI apoyar la gestión ante MADS y Corantioquia para agilizar el trámite de evaluación de los Planes de Compensación radicados por DEVIMAR ante las autoridades para evaluación y aprobación.</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</si>
  <si>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PMB-01, PMB-03 y PMB 05</t>
    </r>
    <r>
      <rPr>
        <sz val="11"/>
        <rFont val="Calibri"/>
        <family val="2"/>
        <scheme val="minor"/>
      </rPr>
      <t xml:space="preserve">
</t>
    </r>
    <r>
      <rPr>
        <b/>
        <sz val="11"/>
        <rFont val="Calibri"/>
        <family val="2"/>
        <scheme val="minor"/>
      </rPr>
      <t>PK 16 +105 (imágenes 1 y 2)</t>
    </r>
    <r>
      <rPr>
        <sz val="11"/>
        <rFont val="Calibri"/>
        <family val="2"/>
        <scheme val="minor"/>
      </rPr>
      <t xml:space="preserve">
Previo al desarrollo de las actividades de aprovechamiento forestal el concesionario realizó las labores de identificación de individuos  y la ubicación exacta del sitio de aprovechamiento, además se realizaron actividades de ahuyentamiento de fauna y manejo de nidos, madrigueras y refugios de fauna. 
Luego de esto se realizaron actividades de apeo con motosierras y trozado de los troncos y disposición de la madera.
</t>
    </r>
  </si>
  <si>
    <r>
      <rPr>
        <b/>
        <sz val="11"/>
        <rFont val="Calibri"/>
        <family val="2"/>
        <scheme val="minor"/>
      </rPr>
      <t xml:space="preserve">PMF-01, PMF- 02, PMF-03 </t>
    </r>
    <r>
      <rPr>
        <sz val="11"/>
        <rFont val="Calibri"/>
        <family val="2"/>
        <scheme val="minor"/>
      </rPr>
      <t xml:space="preserve">
</t>
    </r>
    <r>
      <rPr>
        <b/>
        <sz val="11"/>
        <rFont val="Calibri"/>
        <family val="2"/>
        <scheme val="minor"/>
      </rPr>
      <t>PK 15+544 CD (Imágenes 3 y 4) y PK 14+898 CD (Imágenes 5 y 6)</t>
    </r>
    <r>
      <rPr>
        <sz val="11"/>
        <rFont val="Calibri"/>
        <family val="2"/>
        <scheme val="minor"/>
      </rPr>
      <t xml:space="preserve">, El concesionario realiza la construcción de obras de drenajes tipo Box coulvert, con el fin de captar, conducir y evacuar de manera eficiente las aguas de escorrentía.
</t>
    </r>
    <r>
      <rPr>
        <b/>
        <sz val="11"/>
        <rFont val="Calibri"/>
        <family val="2"/>
        <scheme val="minor"/>
      </rPr>
      <t>PK 16+450 CD (Imagen 7)</t>
    </r>
    <r>
      <rPr>
        <sz val="11"/>
        <rFont val="Calibri"/>
        <family val="2"/>
        <scheme val="minor"/>
      </rPr>
      <t xml:space="preserve"> y </t>
    </r>
    <r>
      <rPr>
        <b/>
        <sz val="11"/>
        <rFont val="Calibri"/>
        <family val="2"/>
        <scheme val="minor"/>
      </rPr>
      <t xml:space="preserve">PK 17+300 CD (Imagen 8), </t>
    </r>
    <r>
      <rPr>
        <sz val="11"/>
        <rFont val="Calibri"/>
        <family val="2"/>
        <scheme val="minor"/>
      </rPr>
      <t>En los puntos indicados el concesionario realiza la construcción de canales para evacuar de manera eficiente las aguas de escorrentía</t>
    </r>
  </si>
  <si>
    <r>
      <rPr>
        <b/>
        <sz val="11"/>
        <rFont val="Calibri"/>
        <family val="2"/>
        <scheme val="minor"/>
      </rPr>
      <t>PMF-01, PMF- 02, PMF-03.</t>
    </r>
    <r>
      <rPr>
        <sz val="11"/>
        <rFont val="Calibri"/>
        <family val="2"/>
        <scheme val="minor"/>
      </rPr>
      <t xml:space="preserve">
</t>
    </r>
    <r>
      <rPr>
        <b/>
        <sz val="11"/>
        <rFont val="Calibri"/>
        <family val="2"/>
        <scheme val="minor"/>
      </rPr>
      <t>PK 18+160 CD (Imagen 9) PK 18+450 (Imágenes 10, 11 y 12)</t>
    </r>
    <r>
      <rPr>
        <sz val="11"/>
        <rFont val="Calibri"/>
        <family val="2"/>
        <scheme val="minor"/>
      </rPr>
      <t>, El concesionario realiza la instalación de tubería en los sitios de acceso a los frentes de obra con el objetivo de garantizar la continuidad en el flujo de aguas, se observa además la instalación de filtros en las canales de la vía existente para evitar el aporte de sedimentos provenientes de los frentes de obra (por procesos de escorrentía) a la fuentes de agua adyacentes.</t>
    </r>
  </si>
  <si>
    <r>
      <rPr>
        <b/>
        <sz val="11"/>
        <rFont val="Calibri"/>
        <family val="2"/>
        <scheme val="minor"/>
      </rPr>
      <t>PMF-10
PK 16+600 CI (Imagen 13)</t>
    </r>
    <r>
      <rPr>
        <sz val="11"/>
        <rFont val="Calibri"/>
        <family val="2"/>
        <scheme val="minor"/>
      </rPr>
      <t xml:space="preserve"> y </t>
    </r>
    <r>
      <rPr>
        <b/>
        <sz val="11"/>
        <rFont val="Calibri"/>
        <family val="2"/>
        <scheme val="minor"/>
      </rPr>
      <t>PK 15+ 550 (Imagen 14)</t>
    </r>
    <r>
      <rPr>
        <sz val="11"/>
        <rFont val="Calibri"/>
        <family val="2"/>
        <scheme val="minor"/>
      </rPr>
      <t xml:space="preserve"> , los frentes de obra objeto de visita cuentan con contenedores claramente identificados y rotulados.</t>
    </r>
  </si>
  <si>
    <r>
      <rPr>
        <b/>
        <sz val="11"/>
        <rFont val="Calibri"/>
        <family val="2"/>
        <scheme val="minor"/>
      </rPr>
      <t>PMF-9</t>
    </r>
    <r>
      <rPr>
        <sz val="11"/>
        <rFont val="Calibri"/>
        <family val="2"/>
        <scheme val="minor"/>
      </rPr>
      <t xml:space="preserve">
</t>
    </r>
    <r>
      <rPr>
        <b/>
        <sz val="11"/>
        <rFont val="Calibri"/>
        <family val="2"/>
        <scheme val="minor"/>
      </rPr>
      <t>PK 15+540 (Imagen 15)</t>
    </r>
    <r>
      <rPr>
        <sz val="11"/>
        <rFont val="Calibri"/>
        <family val="2"/>
        <scheme val="minor"/>
      </rPr>
      <t xml:space="preserve"> y  </t>
    </r>
    <r>
      <rPr>
        <b/>
        <sz val="11"/>
        <rFont val="Calibri"/>
        <family val="2"/>
        <scheme val="minor"/>
      </rPr>
      <t>PK 16+000 CD (Imagen 16)</t>
    </r>
    <r>
      <rPr>
        <sz val="11"/>
        <rFont val="Calibri"/>
        <family val="2"/>
        <scheme val="minor"/>
      </rPr>
      <t xml:space="preserve">,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actividades propuestas en el documento de la empresa Consorcio Mar 1, con Titulo "Consideraciones de Bioseguridad ante el COVID-19"
</t>
    </r>
  </si>
  <si>
    <r>
      <rPr>
        <b/>
        <sz val="11"/>
        <rFont val="Calibri"/>
        <family val="2"/>
        <scheme val="minor"/>
      </rPr>
      <t>PMF-1 
PK 17+300 (Imagen 17)</t>
    </r>
    <r>
      <rPr>
        <sz val="11"/>
        <rFont val="Calibri"/>
        <family val="2"/>
        <scheme val="minor"/>
      </rPr>
      <t xml:space="preserve">, </t>
    </r>
    <r>
      <rPr>
        <b/>
        <sz val="11"/>
        <rFont val="Calibri"/>
        <family val="2"/>
        <scheme val="minor"/>
      </rPr>
      <t>PK 14 + 850 (Imagen 18)</t>
    </r>
    <r>
      <rPr>
        <sz val="11"/>
        <rFont val="Calibri"/>
        <family val="2"/>
        <scheme val="minor"/>
      </rPr>
      <t xml:space="preserve"> y  </t>
    </r>
    <r>
      <rPr>
        <b/>
        <sz val="11"/>
        <rFont val="Calibri"/>
        <family val="2"/>
        <scheme val="minor"/>
      </rPr>
      <t>PK 10+600CI</t>
    </r>
    <r>
      <rPr>
        <sz val="11"/>
        <rFont val="Calibri"/>
        <family val="2"/>
        <scheme val="minor"/>
      </rPr>
      <t xml:space="preserve">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canales intermedios y el desarrollo de obras de protección como concreto lanzado. 
</t>
    </r>
  </si>
  <si>
    <r>
      <rPr>
        <b/>
        <sz val="11"/>
        <rFont val="Calibri"/>
        <family val="2"/>
        <scheme val="minor"/>
      </rPr>
      <t>PMF-04
PK 14+900</t>
    </r>
    <r>
      <rPr>
        <sz val="11"/>
        <rFont val="Calibri"/>
        <family val="2"/>
        <scheme val="minor"/>
      </rPr>
      <t xml:space="preserve"> </t>
    </r>
    <r>
      <rPr>
        <b/>
        <sz val="11"/>
        <rFont val="Calibri"/>
        <family val="2"/>
        <scheme val="minor"/>
      </rPr>
      <t>Imagen 21</t>
    </r>
    <r>
      <rPr>
        <sz val="11"/>
        <rFont val="Calibri"/>
        <family val="2"/>
        <scheme val="minor"/>
      </rPr>
      <t xml:space="preserve"> y </t>
    </r>
    <r>
      <rPr>
        <b/>
        <sz val="11"/>
        <rFont val="Calibri"/>
        <family val="2"/>
        <scheme val="minor"/>
      </rPr>
      <t>Pk 12+000 Imagen 22</t>
    </r>
    <r>
      <rPr>
        <sz val="11"/>
        <rFont val="Calibri"/>
        <family val="2"/>
        <scheme val="minor"/>
      </rPr>
      <t>: el concesionario dispone de sitios temporales de acopio de materiales necesario para el desarrollo de las actividades constructivas, los cuales se encuentran debidamente señalizados y no obstaculizan el buen funcionamiento del frente de obra.</t>
    </r>
  </si>
  <si>
    <t xml:space="preserve">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t>
  </si>
  <si>
    <r>
      <rPr>
        <b/>
        <sz val="11"/>
        <rFont val="Calibri"/>
        <family val="2"/>
        <scheme val="minor"/>
      </rPr>
      <t>PMF 16
PK 18+450 CD</t>
    </r>
    <r>
      <rPr>
        <sz val="11"/>
        <rFont val="Calibri"/>
        <family val="2"/>
        <scheme val="minor"/>
      </rPr>
      <t>, El concesionario realiza el cargue y transporte de material de excavación en los diferentes frentes de obra donde se requiere, para ello se realiza el debido carpado de vehículos los cuales transitan cubiertos con lonas resistentes, con el fin de evitar las emisiones fugitivas de material particulado</t>
    </r>
  </si>
  <si>
    <t xml:space="preserve">PMB-01, PMB-03 y PMB 05
PK 18+400 CI
Previo al desarrollo de las actividades de aprovechamiento forestal el concesionario realizó las labores de identificación de individuos  y la ubicación exacta del sitio de aprovechamiento, además se realizaron actividades de ahuyentamiento de fauna y manejo de nidos, madrigueras y refugios de fauna. 
Luego de esto se realizaron actividades de apeo con motosierras,  trozado de los troncos y disposición de la madera, además de las actividades de chipeado </t>
  </si>
  <si>
    <t xml:space="preserve">PMF-01, PMF10
PK 22+100 D (Imagen 5) y PK 30 +500 (Imagen 8), El concesionario realiza la construcción de obras de drenajes con el fin de captar, conducir y evacuar de manera eficiente las aguas de escorrentía. 
 </t>
  </si>
  <si>
    <t>PMF 10
Puente PK 20+600, el concesionario avanza en la construcción de trinchos para evitar la caída de material de excavación de cassion al río Aurrá</t>
  </si>
  <si>
    <r>
      <rPr>
        <b/>
        <sz val="11"/>
        <rFont val="Calibri"/>
        <family val="2"/>
        <scheme val="minor"/>
      </rPr>
      <t>PMF-01 y PMF10</t>
    </r>
    <r>
      <rPr>
        <sz val="11"/>
        <rFont val="Calibri"/>
        <family val="2"/>
        <scheme val="minor"/>
      </rPr>
      <t xml:space="preserve">
PK 20 + 150 (imagen 13) PK 27+300  CD (Imagen 14), PK 30+100  CD (Imagen 16) y PK 31+150  CD (Imagen 14):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realiza la estabilización del talud con concreto lanzado y drenes. 
Se realiza la construcción de rondas de coronación conectados a canales con disipadores de energía</t>
    </r>
  </si>
  <si>
    <t xml:space="preserve">PK 33 +400  CD (Imagen 20 Y 22) y  PK 33+200 (Imagen 19) , Para el manejo de aguas residuales domésticas el concesionario dispone de unidades sanitarias, a las cuales se le realiza el mantenimiento periódico de estas unidades a cargo de la empresa STAP ANTIOQUIA S.A.S.
Los frentes de obra objeto de visita cuentan con contenedores claramente identificados y rotulados.
</t>
  </si>
  <si>
    <t xml:space="preserve">PMF- 09
PK 20+600 D (Imagen 23) alcantarilla , PK 26+600 CD (Imágenes 24) box coulvert y PK 29+700 CD (Imagen 25) Alcantarilla, estas obras de ocupación de cauce garantizan el discurrir de las aguas pasantes además de la conectividad del recurso entre los puntos de inicio y final de la obra de drenaje.
</t>
  </si>
  <si>
    <t xml:space="preserve">PK 33 +400  CD, el concesionario dispone de sitios temporales de acopio de los diferentes materiales de construcción, se encuentran debidamente señalizados y no obstaculizan el buen funcionamiento del frente de obra
</t>
  </si>
  <si>
    <t xml:space="preserve">PK  32+ 900CD, El concesionario avanza en la construcción de la escuela de los Almendros, correspondiente a los acuerdos alcanzados por la consulta previa realizada con los concejos comunitarios de la zona
</t>
  </si>
  <si>
    <t>Socialización protocolo de bioseguridad a los colaboradores del proyecto  UF 1</t>
  </si>
  <si>
    <t>Socialización protocolo de bioseguridad a los colaboradores del proyecto UF 2.1</t>
  </si>
  <si>
    <t xml:space="preserve">Capacitación personal  de interventoria vinculado al proyecto, sobre el protocolo de bioseguridad </t>
  </si>
  <si>
    <t>Lugar: UF 1 socialización del protocolo de bioseguridad en los frentes de obra activos.</t>
  </si>
  <si>
    <t>Lugar: UF 2.1 seguimiento y socialización al cumplimiento del protocolo de bioseguridad.</t>
  </si>
  <si>
    <t>Lugar: Capacitación al personal de interventoria sobre el protocolo y cumplimiento del protocolo de bioseguridad.</t>
  </si>
  <si>
    <t>DISEÑO ESTRUCTURAL MURO 167 K5+850 DE LA UNIDAD FUNCIONAL 1</t>
  </si>
  <si>
    <t>D-02-01-20200527001542</t>
  </si>
  <si>
    <t>ALCANCE A LOS COMUNICADOS D-02-01-20200520-01503 Y D-02-01-20200527-01548 REFERENTE A LA MODIFICACION DE DISEÑO GEOMETRICO DE LA UF 1 Y 2,1 ENTREGA DE ANALISIS PREDIAL</t>
  </si>
  <si>
    <t>D-02-01-20200603001611</t>
  </si>
  <si>
    <t>RESPUESTA A COMUNICACIÓN EPS4G-0398-20 REFERENTE A LA ENTREGA DEL DISEÑO ESTRUCTURAL DEL PUENTE 072 K9+400 UF1</t>
  </si>
  <si>
    <t>D-02-01-20200602001606</t>
  </si>
  <si>
    <t>ENTREGA RFI 784 REFERENTE AL DISEÑO DE LOSA COMPLEMENTARIA DEL PUENTE K10+440 UF1</t>
  </si>
  <si>
    <t>D-02-01-20200602001599</t>
  </si>
  <si>
    <t>RESPUESTA A COMUNICACION EPS4G-0514-20 RESPUESTA AL OFICIO EPS4G030220 REFERENTE A LA ENTREGA DE CBR DE SUBRASANTE PARA INSTALACION DE CAPSA GRANULARES</t>
  </si>
  <si>
    <t>D-02-01-20200602001604</t>
  </si>
  <si>
    <t>ENTREGA DE RESULTADOS DE CBR EN SUBRASANTE PARA INSTALACION DE CAPSA GRANULARES</t>
  </si>
  <si>
    <t>D-02-01-20200602001605</t>
  </si>
  <si>
    <t>ALCANCE A COMUNICACIÓN D-000327 REFERENTE A LA ENTREGA DISEÑO ESTRUCTURAL DEL PUENTE 11 K6+420 DE LA UF1</t>
  </si>
  <si>
    <t>D-02-01-20200601001589</t>
  </si>
  <si>
    <t>realizó aporte adicional</t>
  </si>
  <si>
    <t>Aporte de riesgo compartido</t>
  </si>
  <si>
    <t>Enero-2020</t>
  </si>
  <si>
    <t>Realizo aporte adicional</t>
  </si>
  <si>
    <t>Febrero-2020</t>
  </si>
  <si>
    <t>Marzo-2020</t>
  </si>
  <si>
    <t>Abril-2020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</si>
  <si>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</si>
  <si>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</si>
  <si>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</si>
  <si>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</si>
  <si>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</si>
  <si>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</si>
  <si>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</si>
  <si>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</si>
  <si>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</si>
  <si>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</si>
  <si>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</si>
  <si>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</si>
  <si>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</si>
  <si>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</si>
  <si>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</si>
  <si>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</si>
  <si>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</si>
  <si>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</si>
  <si>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</si>
  <si>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</si>
  <si>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</si>
  <si>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</si>
  <si>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</si>
  <si>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</si>
  <si>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Giro 35</t>
  </si>
  <si>
    <t>Aporte de Mayo 31 -2020</t>
  </si>
  <si>
    <t>Abr-20</t>
  </si>
  <si>
    <t>Cumplio aporte del mes de Mayo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</si>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</sst>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1"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thin">
        <color indexed="64"/>
      </left>
      <right style="medium">
        <color indexed="64"/>
      </right>
      <top/>
      <bottom style="medium">
        <color indexed="64"/>
      </bottom>
      <diagonal/>
    </border>
    <border>
      <left style="medium">
        <color indexed="64"/>
      </left>
      <right style="thin">
        <color auto="1"/>
      </right>
      <top style="thin">
        <color auto="1"/>
      </top>
      <bottom style="thin">
        <color auto="1"/>
      </bottom>
      <diagonal/>
    </border>
    <border>
      <left style="thin">
        <color auto="1"/>
      </left>
      <right/>
      <top style="thin">
        <color auto="1"/>
      </top>
      <bottom style="hair">
        <color indexed="64"/>
      </bottom>
      <diagonal/>
    </border>
    <border>
      <left/>
      <right/>
      <top style="thin">
        <color auto="1"/>
      </top>
      <bottom style="hair">
        <color indexed="64"/>
      </bottom>
      <diagonal/>
    </border>
    <border>
      <left/>
      <right style="thin">
        <color auto="1"/>
      </right>
      <top style="thin">
        <color auto="1"/>
      </top>
      <bottom style="hair">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17">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27"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41" fillId="0" borderId="8" xfId="12" applyFont="1" applyBorder="1" applyAlignment="1">
      <alignment vertical="center"/>
    </xf>
    <xf numFmtId="0" fontId="41" fillId="0" borderId="9" xfId="12" applyFont="1" applyBorder="1" applyAlignment="1">
      <alignment vertical="center"/>
    </xf>
    <xf numFmtId="0" fontId="41"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0" fontId="12" fillId="0" borderId="66" xfId="0" applyFont="1" applyBorder="1" applyAlignment="1">
      <alignment horizontal="center" vertical="center"/>
    </xf>
    <xf numFmtId="0" fontId="27" fillId="0" borderId="0" xfId="0" applyFont="1" applyAlignment="1">
      <alignment horizontal="left" vertical="top" wrapText="1"/>
    </xf>
    <xf numFmtId="0" fontId="19" fillId="0" borderId="0" xfId="0" applyFont="1" applyAlignment="1">
      <alignment horizontal="left" vertical="top"/>
    </xf>
    <xf numFmtId="0" fontId="12" fillId="0" borderId="0" xfId="0" applyFont="1" applyAlignment="1">
      <alignment horizontal="center" vertical="center"/>
    </xf>
    <xf numFmtId="17" fontId="23" fillId="0" borderId="7" xfId="12" applyNumberFormat="1" applyFont="1" applyBorder="1" applyAlignment="1">
      <alignment horizontal="center" vertical="center"/>
    </xf>
    <xf numFmtId="38" fontId="7" fillId="6"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7" fillId="0" borderId="1" xfId="5" applyNumberFormat="1" applyFont="1" applyBorder="1" applyAlignment="1">
      <alignment horizontal="center" vertical="center" wrapText="1"/>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2" xfId="5" applyNumberFormat="1" applyFont="1" applyBorder="1" applyAlignment="1">
      <alignment horizontal="right" wrapText="1"/>
    </xf>
    <xf numFmtId="169" fontId="7" fillId="0" borderId="1" xfId="2" applyNumberFormat="1" applyFont="1" applyBorder="1" applyAlignment="1">
      <alignment horizontal="center" vertical="center" wrapText="1"/>
    </xf>
    <xf numFmtId="0" fontId="2" fillId="0" borderId="1" xfId="0" applyFont="1" applyBorder="1" applyAlignment="1">
      <alignment horizontal="center" vertical="center" wrapText="1"/>
    </xf>
    <xf numFmtId="164" fontId="7" fillId="0" borderId="4" xfId="11" applyFont="1" applyBorder="1" applyAlignment="1">
      <alignment horizontal="right"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2" fillId="0" borderId="1"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1"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10" fontId="7" fillId="0" borderId="1"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3"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14" fontId="7" fillId="0" borderId="58" xfId="0" applyNumberFormat="1" applyFont="1" applyBorder="1" applyAlignment="1">
      <alignment horizontal="center" vertical="center" wrapText="1"/>
    </xf>
    <xf numFmtId="14" fontId="7" fillId="0" borderId="60" xfId="0" applyNumberFormat="1" applyFont="1" applyBorder="1" applyAlignment="1">
      <alignment horizontal="center" vertical="center" wrapText="1"/>
    </xf>
    <xf numFmtId="0" fontId="7" fillId="0" borderId="58" xfId="0" applyFont="1" applyBorder="1" applyAlignment="1">
      <alignment horizontal="center" vertical="center" wrapText="1"/>
    </xf>
    <xf numFmtId="0" fontId="7" fillId="0" borderId="59" xfId="0" applyFont="1" applyBorder="1" applyAlignment="1">
      <alignment horizontal="center" vertical="center" wrapText="1"/>
    </xf>
    <xf numFmtId="0" fontId="7" fillId="0" borderId="60" xfId="0" applyFont="1" applyBorder="1" applyAlignment="1">
      <alignment horizontal="center" vertical="center" wrapText="1"/>
    </xf>
    <xf numFmtId="0" fontId="7" fillId="0" borderId="58" xfId="0" applyFont="1" applyBorder="1" applyAlignment="1">
      <alignment horizontal="left" vertical="center" wrapText="1"/>
    </xf>
    <xf numFmtId="0" fontId="7" fillId="0" borderId="59" xfId="0" applyFont="1" applyBorder="1" applyAlignment="1">
      <alignment horizontal="left" vertical="center" wrapText="1"/>
    </xf>
    <xf numFmtId="0" fontId="7" fillId="0" borderId="60" xfId="0" applyFont="1" applyBorder="1" applyAlignment="1">
      <alignment horizontal="left"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0" fillId="0" borderId="1" xfId="0"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1" xfId="0" applyFont="1" applyBorder="1" applyAlignment="1">
      <alignment horizontal="center" vertical="center" wrapText="1"/>
    </xf>
    <xf numFmtId="0" fontId="9" fillId="0" borderId="2" xfId="0" applyFont="1" applyBorder="1" applyAlignment="1">
      <alignment horizontal="center" vertical="center" wrapText="1"/>
    </xf>
    <xf numFmtId="0" fontId="7" fillId="0" borderId="1" xfId="0" applyFont="1" applyBorder="1" applyAlignment="1">
      <alignment horizontal="left"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7" fillId="0" borderId="0" xfId="0" applyFont="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0" fontId="7" fillId="0" borderId="0" xfId="0" applyFont="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4" fillId="0" borderId="0" xfId="0" applyFont="1" applyAlignment="1">
      <alignment horizont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8" xfId="0" applyFont="1" applyBorder="1" applyAlignment="1">
      <alignment horizontal="center" vertical="center" wrapText="1"/>
    </xf>
    <xf numFmtId="0" fontId="1" fillId="0" borderId="10" xfId="0" applyFont="1" applyBorder="1" applyAlignment="1">
      <alignment horizontal="center"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22" fillId="0" borderId="4" xfId="0" applyFont="1" applyBorder="1" applyAlignment="1">
      <alignment horizontal="center" vertical="center" wrapText="1"/>
    </xf>
    <xf numFmtId="0" fontId="22" fillId="0" borderId="1"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9" fontId="8" fillId="0" borderId="1" xfId="0" applyNumberFormat="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7" fillId="0" borderId="1" xfId="0"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3" xfId="0" applyFont="1" applyBorder="1" applyAlignment="1">
      <alignment horizontal="center" vertical="center"/>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5" fillId="6" borderId="1" xfId="0" applyNumberFormat="1" applyFont="1" applyFill="1" applyBorder="1" applyAlignment="1">
      <alignment horizontal="justify"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38" fontId="5" fillId="6" borderId="1" xfId="0" applyNumberFormat="1" applyFont="1" applyFill="1" applyBorder="1" applyAlignment="1">
      <alignment horizontal="left"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12" fillId="0" borderId="41" xfId="0" applyFont="1" applyBorder="1" applyAlignment="1">
      <alignment horizontal="center"/>
    </xf>
    <xf numFmtId="0" fontId="12" fillId="0" borderId="42" xfId="0" applyFont="1" applyBorder="1" applyAlignment="1">
      <alignment horizontal="center"/>
    </xf>
    <xf numFmtId="0" fontId="12" fillId="0" borderId="15" xfId="0" applyFont="1" applyBorder="1" applyAlignment="1">
      <alignment horizontal="center"/>
    </xf>
    <xf numFmtId="0" fontId="12" fillId="0" borderId="47" xfId="0" applyFont="1" applyBorder="1" applyAlignment="1">
      <alignment horizontal="center"/>
    </xf>
    <xf numFmtId="0" fontId="12" fillId="0" borderId="56" xfId="0" applyFont="1" applyBorder="1" applyAlignment="1">
      <alignment horizontal="center"/>
    </xf>
    <xf numFmtId="0" fontId="12" fillId="0" borderId="0" xfId="0" applyFont="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0" xfId="0" applyFont="1" applyAlignment="1">
      <alignment horizontal="center" vertical="center"/>
    </xf>
    <xf numFmtId="0" fontId="12" fillId="0" borderId="57" xfId="0" applyFont="1" applyBorder="1" applyAlignment="1">
      <alignment horizontal="center" vertical="center"/>
    </xf>
    <xf numFmtId="0" fontId="12" fillId="0" borderId="25"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4"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5" xfId="0" applyFont="1" applyBorder="1" applyAlignment="1">
      <alignment horizontal="center" vertical="center"/>
    </xf>
    <xf numFmtId="0" fontId="12" fillId="0" borderId="63"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right"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69" fontId="2" fillId="0" borderId="1" xfId="0" applyNumberFormat="1"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7" fillId="0" borderId="1" xfId="5" applyNumberFormat="1" applyFont="1" applyBorder="1" applyAlignment="1">
      <alignment horizontal="right"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0" fontId="19" fillId="0" borderId="2" xfId="0" applyFont="1" applyBorder="1" applyAlignment="1">
      <alignment vertical="center" wrapText="1"/>
    </xf>
    <xf numFmtId="0" fontId="19" fillId="0" borderId="4" xfId="0" applyFont="1" applyBorder="1" applyAlignment="1">
      <alignment vertical="center" wrapText="1"/>
    </xf>
    <xf numFmtId="169" fontId="0" fillId="0" borderId="1" xfId="0" applyNumberFormat="1" applyBorder="1" applyAlignment="1">
      <alignment horizontal="right" wrapText="1"/>
    </xf>
    <xf numFmtId="14" fontId="0" fillId="0" borderId="1" xfId="0" applyNumberFormat="1" applyBorder="1" applyAlignment="1">
      <alignment horizontal="right"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69" fontId="7" fillId="0" borderId="1" xfId="5" applyNumberFormat="1" applyFont="1" applyBorder="1" applyAlignment="1">
      <alignment horizontal="center" vertical="center"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69"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9" fontId="7" fillId="0" borderId="3" xfId="5" applyNumberFormat="1"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10" fillId="14" borderId="1" xfId="7" applyFont="1" applyFill="1" applyBorder="1" applyAlignment="1">
      <alignment horizontal="center" vertical="center" wrapText="1"/>
    </xf>
    <xf numFmtId="0" fontId="10" fillId="14" borderId="67"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25" fillId="14" borderId="34" xfId="7" applyFont="1" applyFill="1" applyBorder="1" applyAlignment="1">
      <alignment horizontal="center" vertical="center" wrapText="1"/>
    </xf>
    <xf numFmtId="0" fontId="25" fillId="14" borderId="18" xfId="7" applyFont="1" applyFill="1" applyBorder="1" applyAlignment="1">
      <alignment horizontal="center" vertical="center" wrapText="1"/>
    </xf>
    <xf numFmtId="0" fontId="25" fillId="14" borderId="19" xfId="7" applyFont="1" applyFill="1" applyBorder="1" applyAlignment="1">
      <alignment horizontal="center" vertical="center" wrapText="1"/>
    </xf>
    <xf numFmtId="0" fontId="25" fillId="14" borderId="38" xfId="7" applyFont="1" applyFill="1" applyBorder="1" applyAlignment="1">
      <alignment horizontal="center" vertical="center" wrapText="1"/>
    </xf>
    <xf numFmtId="0" fontId="25" fillId="14" borderId="28" xfId="7" applyFont="1" applyFill="1" applyBorder="1" applyAlignment="1">
      <alignment horizontal="center" vertical="center" wrapText="1"/>
    </xf>
    <xf numFmtId="0" fontId="25" fillId="14" borderId="29" xfId="7" applyFont="1" applyFill="1" applyBorder="1" applyAlignment="1">
      <alignment horizontal="center" vertical="center" wrapText="1"/>
    </xf>
    <xf numFmtId="0" fontId="2" fillId="20" borderId="17" xfId="12" applyFill="1" applyBorder="1" applyAlignment="1">
      <alignment horizontal="center" vertical="center" wrapText="1"/>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7" borderId="24" xfId="12" applyFont="1" applyFill="1" applyBorder="1" applyAlignment="1">
      <alignment horizontal="center" vertical="center" wrapText="1"/>
    </xf>
    <xf numFmtId="0" fontId="41" fillId="0" borderId="61" xfId="12" applyFont="1" applyBorder="1" applyAlignment="1">
      <alignment horizontal="center" vertical="center"/>
    </xf>
    <xf numFmtId="0" fontId="41" fillId="0" borderId="62" xfId="12" applyFont="1" applyBorder="1" applyAlignment="1">
      <alignment horizontal="center" vertical="center"/>
    </xf>
    <xf numFmtId="0" fontId="41" fillId="0" borderId="63"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41"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1" fillId="0" borderId="57" xfId="12" applyFont="1" applyBorder="1" applyAlignment="1">
      <alignment horizontal="center" vertical="center"/>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0" fillId="6" borderId="39" xfId="12" applyFont="1" applyFill="1" applyBorder="1" applyAlignment="1">
      <alignment horizontal="justify" vertical="top" wrapText="1"/>
    </xf>
    <xf numFmtId="0" fontId="0" fillId="6" borderId="46" xfId="12" applyFont="1" applyFill="1" applyBorder="1" applyAlignment="1">
      <alignment horizontal="justify" vertical="top" wrapText="1"/>
    </xf>
    <xf numFmtId="14" fontId="7" fillId="0" borderId="1" xfId="0" applyNumberFormat="1" applyFont="1" applyBorder="1" applyAlignment="1">
      <alignment horizontal="center"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70" xfId="0" applyFont="1" applyBorder="1" applyAlignment="1">
      <alignment horizontal="left" vertical="center" wrapText="1"/>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0"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(Formato!$F$218:$G$218,Formato!$H$218:$I$218)</c:f>
              <c:strCache>
                <c:ptCount val="3"/>
                <c:pt idx="0">
                  <c:v>Programado</c:v>
                </c:pt>
                <c:pt idx="2">
                  <c:v>Ejecutado</c:v>
                </c:pt>
              </c:strCache>
            </c:strRef>
          </c:cat>
          <c:val>
            <c:numRef>
              <c:f>(Formato!$F$219:$G$219,Formato!$H$219:$I$219)</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778098192"/>
        <c:axId val="778097648"/>
      </c:barChart>
      <c:catAx>
        <c:axId val="7780981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778097648"/>
        <c:crosses val="autoZero"/>
        <c:auto val="0"/>
        <c:lblAlgn val="ctr"/>
        <c:lblOffset val="100"/>
        <c:tickMarkSkip val="1"/>
        <c:noMultiLvlLbl val="0"/>
      </c:catAx>
      <c:valAx>
        <c:axId val="7780976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7780981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(Formato!$E$156:$F$156,Formato!$G$156:$H$156)</c:f>
              <c:strCache>
                <c:ptCount val="3"/>
                <c:pt idx="0">
                  <c:v>Programado</c:v>
                </c:pt>
                <c:pt idx="2">
                  <c:v>Ejecutado</c:v>
                </c:pt>
              </c:strCache>
            </c:strRef>
          </c:cat>
          <c:val>
            <c:numRef>
              <c:f>(Formato!$E$157:$F$157,Formato!$G$157:$H$157)</c:f>
              <c:numCache>
                <c:formatCode>0.00%</c:formatCode>
                <c:ptCount val="4"/>
                <c:pt idx="0">
                  <c:v>0.57089999999999996</c:v>
                </c:pt>
                <c:pt idx="2">
                  <c:v>0.67789999999999995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940072352"/>
        <c:axId val="940072896"/>
      </c:barChart>
      <c:catAx>
        <c:axId val="9400723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40072896"/>
        <c:crosses val="autoZero"/>
        <c:auto val="0"/>
        <c:lblAlgn val="ctr"/>
        <c:lblOffset val="100"/>
        <c:tickMarkSkip val="1"/>
        <c:noMultiLvlLbl val="0"/>
      </c:catAx>
      <c:valAx>
        <c:axId val="940072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400723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(Formato!$F$189:$G$189,Formato!$H$189:$I$189)</c:f>
              <c:strCache>
                <c:ptCount val="3"/>
                <c:pt idx="0">
                  <c:v>Programado</c:v>
                </c:pt>
                <c:pt idx="2">
                  <c:v>Ejecutado</c:v>
                </c:pt>
              </c:strCache>
            </c:strRef>
          </c:cat>
          <c:val>
            <c:numRef>
              <c:f>(Formato!$F$190:$G$190,Formato!$H$190:$I$190)</c:f>
              <c:numCache>
                <c:formatCode>0.00%</c:formatCode>
                <c:ptCount val="4"/>
                <c:pt idx="0">
                  <c:v>0.52090000000000003</c:v>
                </c:pt>
                <c:pt idx="2">
                  <c:v>0.55740000000000001</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940073440"/>
        <c:axId val="940070176"/>
      </c:barChart>
      <c:catAx>
        <c:axId val="9400734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40070176"/>
        <c:crosses val="autoZero"/>
        <c:auto val="0"/>
        <c:lblAlgn val="ctr"/>
        <c:lblOffset val="100"/>
        <c:tickMarkSkip val="1"/>
        <c:noMultiLvlLbl val="0"/>
      </c:catAx>
      <c:valAx>
        <c:axId val="940070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40073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(Formato!$E$233:$F$233,Formato!$G$233:$H$233)</c:f>
              <c:strCache>
                <c:ptCount val="3"/>
                <c:pt idx="0">
                  <c:v>Programado</c:v>
                </c:pt>
                <c:pt idx="2">
                  <c:v>Ejecutado</c:v>
                </c:pt>
              </c:strCache>
            </c:strRef>
          </c:cat>
          <c:val>
            <c:numRef>
              <c:f>(Formato!$E$234:$F$234,Formato!$G$234:$H$234)</c:f>
              <c:numCache>
                <c:formatCode>0.00%</c:formatCode>
                <c:ptCount val="4"/>
                <c:pt idx="0">
                  <c:v>0.65859999999999996</c:v>
                </c:pt>
                <c:pt idx="2">
                  <c:v>0.7157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940075072"/>
        <c:axId val="940073984"/>
      </c:barChart>
      <c:catAx>
        <c:axId val="940075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40073984"/>
        <c:crosses val="autoZero"/>
        <c:auto val="0"/>
        <c:lblAlgn val="ctr"/>
        <c:lblOffset val="100"/>
        <c:tickMarkSkip val="1"/>
        <c:noMultiLvlLbl val="0"/>
      </c:catAx>
      <c:valAx>
        <c:axId val="9400739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400750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(Formato!$F$252:$G$252,Formato!$H$252:$I$252)</c:f>
              <c:strCache>
                <c:ptCount val="3"/>
                <c:pt idx="0">
                  <c:v>Programado</c:v>
                </c:pt>
                <c:pt idx="2">
                  <c:v>Ejecutado</c:v>
                </c:pt>
              </c:strCache>
            </c:strRef>
          </c:cat>
          <c:val>
            <c:numRef>
              <c:f>(Formato!$F$253:$G$253,Formato!$H$270:$I$270)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940074528"/>
        <c:axId val="940069632"/>
      </c:barChart>
      <c:catAx>
        <c:axId val="9400745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40069632"/>
        <c:crosses val="autoZero"/>
        <c:auto val="0"/>
        <c:lblAlgn val="ctr"/>
        <c:lblOffset val="100"/>
        <c:tickMarkSkip val="1"/>
        <c:noMultiLvlLbl val="0"/>
      </c:catAx>
      <c:valAx>
        <c:axId val="9400696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40074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Formato!$B$144:$D$149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Formato!$H$144:$H$149</c:f>
              <c:numCache>
                <c:formatCode>0.00%</c:formatCode>
                <c:ptCount val="6"/>
                <c:pt idx="0">
                  <c:v>0.67789999999999995</c:v>
                </c:pt>
                <c:pt idx="1">
                  <c:v>0.55740000000000001</c:v>
                </c:pt>
                <c:pt idx="2" formatCode="0%">
                  <c:v>1</c:v>
                </c:pt>
                <c:pt idx="3">
                  <c:v>0.7157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940075616"/>
        <c:axId val="940076160"/>
      </c:barChart>
      <c:catAx>
        <c:axId val="9400756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940076160"/>
        <c:crosses val="autoZero"/>
        <c:auto val="1"/>
        <c:lblAlgn val="ctr"/>
        <c:lblOffset val="100"/>
        <c:noMultiLvlLbl val="0"/>
      </c:catAx>
      <c:valAx>
        <c:axId val="9400761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9400756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4.xml.rels><?xml version="1.0" encoding="UTF-8" standalone="yes"?>
<Relationships xmlns="http://schemas.openxmlformats.org/package/2006/relationships"><Relationship Id="rId8" Type="http://schemas.openxmlformats.org/officeDocument/2006/relationships/image" Target="../media/image17.jpeg"/><Relationship Id="rId3" Type="http://schemas.openxmlformats.org/officeDocument/2006/relationships/image" Target="../media/image12.jpeg"/><Relationship Id="rId7" Type="http://schemas.openxmlformats.org/officeDocument/2006/relationships/image" Target="../media/image16.jpeg"/><Relationship Id="rId12" Type="http://schemas.openxmlformats.org/officeDocument/2006/relationships/image" Target="../media/image21.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15.jpeg"/><Relationship Id="rId11" Type="http://schemas.openxmlformats.org/officeDocument/2006/relationships/image" Target="../media/image20.jpeg"/><Relationship Id="rId5" Type="http://schemas.openxmlformats.org/officeDocument/2006/relationships/image" Target="../media/image14.jpeg"/><Relationship Id="rId10" Type="http://schemas.openxmlformats.org/officeDocument/2006/relationships/image" Target="../media/image19.jpeg"/><Relationship Id="rId4" Type="http://schemas.openxmlformats.org/officeDocument/2006/relationships/image" Target="../media/image13.jpeg"/><Relationship Id="rId9"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7.jpeg"/><Relationship Id="rId13" Type="http://schemas.openxmlformats.org/officeDocument/2006/relationships/image" Target="../media/image32.jpeg"/><Relationship Id="rId3" Type="http://schemas.openxmlformats.org/officeDocument/2006/relationships/image" Target="../media/image22.jpeg"/><Relationship Id="rId7" Type="http://schemas.openxmlformats.org/officeDocument/2006/relationships/image" Target="../media/image26.jpeg"/><Relationship Id="rId12" Type="http://schemas.openxmlformats.org/officeDocument/2006/relationships/image" Target="../media/image31.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5.jpeg"/><Relationship Id="rId11" Type="http://schemas.openxmlformats.org/officeDocument/2006/relationships/image" Target="../media/image30.jpeg"/><Relationship Id="rId5" Type="http://schemas.openxmlformats.org/officeDocument/2006/relationships/image" Target="../media/image24.jpeg"/><Relationship Id="rId10" Type="http://schemas.openxmlformats.org/officeDocument/2006/relationships/image" Target="../media/image29.jpeg"/><Relationship Id="rId4" Type="http://schemas.openxmlformats.org/officeDocument/2006/relationships/image" Target="../media/image23.jpeg"/><Relationship Id="rId9" Type="http://schemas.openxmlformats.org/officeDocument/2006/relationships/image" Target="../media/image28.jpeg"/><Relationship Id="rId14" Type="http://schemas.openxmlformats.org/officeDocument/2006/relationships/image" Target="../media/image33.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9.jpeg"/><Relationship Id="rId13" Type="http://schemas.openxmlformats.org/officeDocument/2006/relationships/image" Target="../media/image44.jpeg"/><Relationship Id="rId18" Type="http://schemas.openxmlformats.org/officeDocument/2006/relationships/image" Target="../media/image49.jpeg"/><Relationship Id="rId26" Type="http://schemas.openxmlformats.org/officeDocument/2006/relationships/image" Target="../media/image57.jpeg"/><Relationship Id="rId3" Type="http://schemas.openxmlformats.org/officeDocument/2006/relationships/image" Target="../media/image34.jpeg"/><Relationship Id="rId21" Type="http://schemas.openxmlformats.org/officeDocument/2006/relationships/image" Target="../media/image52.jpeg"/><Relationship Id="rId7" Type="http://schemas.openxmlformats.org/officeDocument/2006/relationships/image" Target="../media/image38.jpeg"/><Relationship Id="rId12" Type="http://schemas.openxmlformats.org/officeDocument/2006/relationships/image" Target="../media/image43.jpeg"/><Relationship Id="rId17" Type="http://schemas.openxmlformats.org/officeDocument/2006/relationships/image" Target="../media/image48.jpeg"/><Relationship Id="rId25" Type="http://schemas.openxmlformats.org/officeDocument/2006/relationships/image" Target="../media/image56.jpeg"/><Relationship Id="rId2" Type="http://schemas.openxmlformats.org/officeDocument/2006/relationships/image" Target="../media/image4.png"/><Relationship Id="rId16" Type="http://schemas.openxmlformats.org/officeDocument/2006/relationships/image" Target="../media/image47.jpeg"/><Relationship Id="rId20" Type="http://schemas.openxmlformats.org/officeDocument/2006/relationships/image" Target="../media/image51.jpeg"/><Relationship Id="rId1" Type="http://schemas.openxmlformats.org/officeDocument/2006/relationships/image" Target="../media/image6.jpeg"/><Relationship Id="rId6" Type="http://schemas.openxmlformats.org/officeDocument/2006/relationships/image" Target="../media/image37.jpeg"/><Relationship Id="rId11" Type="http://schemas.openxmlformats.org/officeDocument/2006/relationships/image" Target="../media/image42.jpeg"/><Relationship Id="rId24" Type="http://schemas.openxmlformats.org/officeDocument/2006/relationships/image" Target="../media/image55.jpeg"/><Relationship Id="rId5" Type="http://schemas.openxmlformats.org/officeDocument/2006/relationships/image" Target="../media/image36.jpeg"/><Relationship Id="rId15" Type="http://schemas.openxmlformats.org/officeDocument/2006/relationships/image" Target="../media/image46.jpeg"/><Relationship Id="rId23" Type="http://schemas.openxmlformats.org/officeDocument/2006/relationships/image" Target="../media/image54.jpeg"/><Relationship Id="rId28" Type="http://schemas.openxmlformats.org/officeDocument/2006/relationships/image" Target="../media/image59.jpeg"/><Relationship Id="rId10" Type="http://schemas.openxmlformats.org/officeDocument/2006/relationships/image" Target="../media/image41.jpeg"/><Relationship Id="rId19" Type="http://schemas.openxmlformats.org/officeDocument/2006/relationships/image" Target="../media/image50.jpeg"/><Relationship Id="rId4" Type="http://schemas.openxmlformats.org/officeDocument/2006/relationships/image" Target="../media/image35.jpeg"/><Relationship Id="rId9" Type="http://schemas.openxmlformats.org/officeDocument/2006/relationships/image" Target="../media/image40.jpeg"/><Relationship Id="rId14" Type="http://schemas.openxmlformats.org/officeDocument/2006/relationships/image" Target="../media/image45.jpeg"/><Relationship Id="rId22" Type="http://schemas.openxmlformats.org/officeDocument/2006/relationships/image" Target="../media/image53.jpeg"/><Relationship Id="rId27"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5.jpeg"/><Relationship Id="rId13" Type="http://schemas.openxmlformats.org/officeDocument/2006/relationships/image" Target="../media/image70.jpeg"/><Relationship Id="rId18" Type="http://schemas.openxmlformats.org/officeDocument/2006/relationships/image" Target="../media/image75.jpeg"/><Relationship Id="rId26" Type="http://schemas.openxmlformats.org/officeDocument/2006/relationships/image" Target="../media/image83.jpeg"/><Relationship Id="rId39" Type="http://schemas.openxmlformats.org/officeDocument/2006/relationships/image" Target="../media/image96.jpeg"/><Relationship Id="rId3" Type="http://schemas.openxmlformats.org/officeDocument/2006/relationships/image" Target="../media/image60.jpeg"/><Relationship Id="rId21" Type="http://schemas.openxmlformats.org/officeDocument/2006/relationships/image" Target="../media/image78.jpeg"/><Relationship Id="rId34" Type="http://schemas.openxmlformats.org/officeDocument/2006/relationships/image" Target="../media/image91.jpeg"/><Relationship Id="rId42" Type="http://schemas.openxmlformats.org/officeDocument/2006/relationships/image" Target="../media/image99.jpeg"/><Relationship Id="rId7" Type="http://schemas.openxmlformats.org/officeDocument/2006/relationships/image" Target="../media/image64.jpeg"/><Relationship Id="rId12" Type="http://schemas.openxmlformats.org/officeDocument/2006/relationships/image" Target="../media/image69.jpeg"/><Relationship Id="rId17" Type="http://schemas.openxmlformats.org/officeDocument/2006/relationships/image" Target="../media/image74.jpeg"/><Relationship Id="rId25" Type="http://schemas.openxmlformats.org/officeDocument/2006/relationships/image" Target="../media/image82.jpeg"/><Relationship Id="rId33" Type="http://schemas.openxmlformats.org/officeDocument/2006/relationships/image" Target="../media/image90.jpeg"/><Relationship Id="rId38" Type="http://schemas.openxmlformats.org/officeDocument/2006/relationships/image" Target="../media/image95.jpeg"/><Relationship Id="rId2" Type="http://schemas.openxmlformats.org/officeDocument/2006/relationships/image" Target="../media/image4.png"/><Relationship Id="rId16" Type="http://schemas.openxmlformats.org/officeDocument/2006/relationships/image" Target="../media/image73.jpeg"/><Relationship Id="rId20" Type="http://schemas.openxmlformats.org/officeDocument/2006/relationships/image" Target="../media/image77.jpeg"/><Relationship Id="rId29" Type="http://schemas.openxmlformats.org/officeDocument/2006/relationships/image" Target="../media/image86.jpeg"/><Relationship Id="rId41" Type="http://schemas.openxmlformats.org/officeDocument/2006/relationships/image" Target="../media/image98.jpeg"/><Relationship Id="rId1" Type="http://schemas.openxmlformats.org/officeDocument/2006/relationships/image" Target="../media/image6.jpeg"/><Relationship Id="rId6" Type="http://schemas.openxmlformats.org/officeDocument/2006/relationships/image" Target="../media/image63.jpeg"/><Relationship Id="rId11" Type="http://schemas.openxmlformats.org/officeDocument/2006/relationships/image" Target="../media/image68.jpeg"/><Relationship Id="rId24" Type="http://schemas.openxmlformats.org/officeDocument/2006/relationships/image" Target="../media/image81.jpeg"/><Relationship Id="rId32" Type="http://schemas.openxmlformats.org/officeDocument/2006/relationships/image" Target="../media/image89.jpeg"/><Relationship Id="rId37" Type="http://schemas.openxmlformats.org/officeDocument/2006/relationships/image" Target="../media/image94.jpeg"/><Relationship Id="rId40" Type="http://schemas.openxmlformats.org/officeDocument/2006/relationships/image" Target="../media/image97.jpeg"/><Relationship Id="rId5" Type="http://schemas.openxmlformats.org/officeDocument/2006/relationships/image" Target="../media/image62.jpeg"/><Relationship Id="rId15" Type="http://schemas.openxmlformats.org/officeDocument/2006/relationships/image" Target="../media/image72.jpeg"/><Relationship Id="rId23" Type="http://schemas.openxmlformats.org/officeDocument/2006/relationships/image" Target="../media/image80.jpeg"/><Relationship Id="rId28" Type="http://schemas.openxmlformats.org/officeDocument/2006/relationships/image" Target="../media/image85.jpeg"/><Relationship Id="rId36" Type="http://schemas.openxmlformats.org/officeDocument/2006/relationships/image" Target="../media/image93.jpeg"/><Relationship Id="rId10" Type="http://schemas.openxmlformats.org/officeDocument/2006/relationships/image" Target="../media/image67.jpeg"/><Relationship Id="rId19" Type="http://schemas.openxmlformats.org/officeDocument/2006/relationships/image" Target="../media/image76.jpeg"/><Relationship Id="rId31" Type="http://schemas.openxmlformats.org/officeDocument/2006/relationships/image" Target="../media/image88.jpeg"/><Relationship Id="rId44" Type="http://schemas.openxmlformats.org/officeDocument/2006/relationships/image" Target="../media/image101.jpeg"/><Relationship Id="rId4" Type="http://schemas.openxmlformats.org/officeDocument/2006/relationships/image" Target="../media/image61.jpeg"/><Relationship Id="rId9" Type="http://schemas.openxmlformats.org/officeDocument/2006/relationships/image" Target="../media/image66.jpeg"/><Relationship Id="rId14" Type="http://schemas.openxmlformats.org/officeDocument/2006/relationships/image" Target="../media/image71.jpeg"/><Relationship Id="rId22" Type="http://schemas.openxmlformats.org/officeDocument/2006/relationships/image" Target="../media/image79.jpeg"/><Relationship Id="rId27" Type="http://schemas.openxmlformats.org/officeDocument/2006/relationships/image" Target="../media/image84.jpeg"/><Relationship Id="rId30" Type="http://schemas.openxmlformats.org/officeDocument/2006/relationships/image" Target="../media/image87.jpeg"/><Relationship Id="rId35" Type="http://schemas.openxmlformats.org/officeDocument/2006/relationships/image" Target="../media/image92.jpeg"/><Relationship Id="rId43" Type="http://schemas.openxmlformats.org/officeDocument/2006/relationships/image" Target="../media/image10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7.jpeg"/><Relationship Id="rId13" Type="http://schemas.openxmlformats.org/officeDocument/2006/relationships/image" Target="../media/image112.jpeg"/><Relationship Id="rId3" Type="http://schemas.openxmlformats.org/officeDocument/2006/relationships/image" Target="../media/image102.jpeg"/><Relationship Id="rId7" Type="http://schemas.openxmlformats.org/officeDocument/2006/relationships/image" Target="../media/image106.jpeg"/><Relationship Id="rId12" Type="http://schemas.openxmlformats.org/officeDocument/2006/relationships/image" Target="../media/image111.jpeg"/><Relationship Id="rId2" Type="http://schemas.openxmlformats.org/officeDocument/2006/relationships/image" Target="../media/image11.png"/><Relationship Id="rId1" Type="http://schemas.openxmlformats.org/officeDocument/2006/relationships/image" Target="../media/image6.jpeg"/><Relationship Id="rId6" Type="http://schemas.openxmlformats.org/officeDocument/2006/relationships/image" Target="../media/image105.jpeg"/><Relationship Id="rId11" Type="http://schemas.openxmlformats.org/officeDocument/2006/relationships/image" Target="../media/image110.jpeg"/><Relationship Id="rId5" Type="http://schemas.openxmlformats.org/officeDocument/2006/relationships/image" Target="../media/image104.jpeg"/><Relationship Id="rId10" Type="http://schemas.openxmlformats.org/officeDocument/2006/relationships/image" Target="../media/image109.jpeg"/><Relationship Id="rId4" Type="http://schemas.openxmlformats.org/officeDocument/2006/relationships/image" Target="../media/image103.jpeg"/><Relationship Id="rId9" Type="http://schemas.openxmlformats.org/officeDocument/2006/relationships/image" Target="../media/image108.jpeg"/><Relationship Id="rId14" Type="http://schemas.openxmlformats.org/officeDocument/2006/relationships/image" Target="../media/image11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0.jpeg"/><Relationship Id="rId13" Type="http://schemas.openxmlformats.org/officeDocument/2006/relationships/image" Target="../media/image125.jpeg"/><Relationship Id="rId18" Type="http://schemas.openxmlformats.org/officeDocument/2006/relationships/image" Target="../media/image130.jpeg"/><Relationship Id="rId26" Type="http://schemas.openxmlformats.org/officeDocument/2006/relationships/image" Target="../media/image138.jpeg"/><Relationship Id="rId3" Type="http://schemas.openxmlformats.org/officeDocument/2006/relationships/image" Target="../media/image115.jpeg"/><Relationship Id="rId21" Type="http://schemas.openxmlformats.org/officeDocument/2006/relationships/image" Target="../media/image133.jpeg"/><Relationship Id="rId7" Type="http://schemas.openxmlformats.org/officeDocument/2006/relationships/image" Target="../media/image119.jpeg"/><Relationship Id="rId12" Type="http://schemas.openxmlformats.org/officeDocument/2006/relationships/image" Target="../media/image124.jpeg"/><Relationship Id="rId17" Type="http://schemas.openxmlformats.org/officeDocument/2006/relationships/image" Target="../media/image129.jpeg"/><Relationship Id="rId25" Type="http://schemas.openxmlformats.org/officeDocument/2006/relationships/image" Target="../media/image137.jpeg"/><Relationship Id="rId2" Type="http://schemas.openxmlformats.org/officeDocument/2006/relationships/image" Target="../media/image114.png"/><Relationship Id="rId16" Type="http://schemas.openxmlformats.org/officeDocument/2006/relationships/image" Target="../media/image128.jpeg"/><Relationship Id="rId20" Type="http://schemas.openxmlformats.org/officeDocument/2006/relationships/image" Target="../media/image132.jpeg"/><Relationship Id="rId1" Type="http://schemas.openxmlformats.org/officeDocument/2006/relationships/image" Target="../media/image6.jpeg"/><Relationship Id="rId6" Type="http://schemas.openxmlformats.org/officeDocument/2006/relationships/image" Target="../media/image118.jpeg"/><Relationship Id="rId11" Type="http://schemas.openxmlformats.org/officeDocument/2006/relationships/image" Target="../media/image123.jpeg"/><Relationship Id="rId24" Type="http://schemas.openxmlformats.org/officeDocument/2006/relationships/image" Target="../media/image136.jpeg"/><Relationship Id="rId5" Type="http://schemas.openxmlformats.org/officeDocument/2006/relationships/image" Target="../media/image117.jpeg"/><Relationship Id="rId15" Type="http://schemas.openxmlformats.org/officeDocument/2006/relationships/image" Target="../media/image127.jpeg"/><Relationship Id="rId23" Type="http://schemas.openxmlformats.org/officeDocument/2006/relationships/image" Target="../media/image135.jpeg"/><Relationship Id="rId28" Type="http://schemas.openxmlformats.org/officeDocument/2006/relationships/image" Target="../media/image140.jpeg"/><Relationship Id="rId10" Type="http://schemas.openxmlformats.org/officeDocument/2006/relationships/image" Target="../media/image122.jpeg"/><Relationship Id="rId19" Type="http://schemas.openxmlformats.org/officeDocument/2006/relationships/image" Target="../media/image131.jpeg"/><Relationship Id="rId4" Type="http://schemas.openxmlformats.org/officeDocument/2006/relationships/image" Target="../media/image116.jpeg"/><Relationship Id="rId9" Type="http://schemas.openxmlformats.org/officeDocument/2006/relationships/image" Target="../media/image121.jpeg"/><Relationship Id="rId14" Type="http://schemas.openxmlformats.org/officeDocument/2006/relationships/image" Target="../media/image126.jpeg"/><Relationship Id="rId22" Type="http://schemas.openxmlformats.org/officeDocument/2006/relationships/image" Target="../media/image134.jpeg"/><Relationship Id="rId27" Type="http://schemas.openxmlformats.org/officeDocument/2006/relationships/image" Target="../media/image139.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46.png"/><Relationship Id="rId13" Type="http://schemas.openxmlformats.org/officeDocument/2006/relationships/image" Target="../media/image151.jpeg"/><Relationship Id="rId18" Type="http://schemas.openxmlformats.org/officeDocument/2006/relationships/image" Target="../media/image156.jpeg"/><Relationship Id="rId26" Type="http://schemas.openxmlformats.org/officeDocument/2006/relationships/image" Target="../media/image164.jpeg"/><Relationship Id="rId3" Type="http://schemas.openxmlformats.org/officeDocument/2006/relationships/image" Target="../media/image141.jpeg"/><Relationship Id="rId21" Type="http://schemas.openxmlformats.org/officeDocument/2006/relationships/image" Target="../media/image159.jpeg"/><Relationship Id="rId7" Type="http://schemas.openxmlformats.org/officeDocument/2006/relationships/image" Target="../media/image145.png"/><Relationship Id="rId12" Type="http://schemas.openxmlformats.org/officeDocument/2006/relationships/image" Target="../media/image150.jpeg"/><Relationship Id="rId17" Type="http://schemas.openxmlformats.org/officeDocument/2006/relationships/image" Target="../media/image155.jpeg"/><Relationship Id="rId25" Type="http://schemas.openxmlformats.org/officeDocument/2006/relationships/image" Target="../media/image163.jpeg"/><Relationship Id="rId2" Type="http://schemas.openxmlformats.org/officeDocument/2006/relationships/image" Target="../media/image114.png"/><Relationship Id="rId16" Type="http://schemas.openxmlformats.org/officeDocument/2006/relationships/image" Target="../media/image154.jpeg"/><Relationship Id="rId20" Type="http://schemas.openxmlformats.org/officeDocument/2006/relationships/image" Target="../media/image158.jpeg"/><Relationship Id="rId29" Type="http://schemas.openxmlformats.org/officeDocument/2006/relationships/image" Target="../media/image167.jpeg"/><Relationship Id="rId1" Type="http://schemas.openxmlformats.org/officeDocument/2006/relationships/image" Target="../media/image6.jpeg"/><Relationship Id="rId6" Type="http://schemas.openxmlformats.org/officeDocument/2006/relationships/image" Target="../media/image144.jpeg"/><Relationship Id="rId11" Type="http://schemas.openxmlformats.org/officeDocument/2006/relationships/image" Target="../media/image149.jpeg"/><Relationship Id="rId24" Type="http://schemas.openxmlformats.org/officeDocument/2006/relationships/image" Target="../media/image162.jpeg"/><Relationship Id="rId32" Type="http://schemas.openxmlformats.org/officeDocument/2006/relationships/image" Target="../media/image170.jpeg"/><Relationship Id="rId5" Type="http://schemas.openxmlformats.org/officeDocument/2006/relationships/image" Target="../media/image143.jpeg"/><Relationship Id="rId15" Type="http://schemas.openxmlformats.org/officeDocument/2006/relationships/image" Target="../media/image153.jpeg"/><Relationship Id="rId23" Type="http://schemas.openxmlformats.org/officeDocument/2006/relationships/image" Target="../media/image161.jpeg"/><Relationship Id="rId28" Type="http://schemas.openxmlformats.org/officeDocument/2006/relationships/image" Target="../media/image166.jpeg"/><Relationship Id="rId10" Type="http://schemas.openxmlformats.org/officeDocument/2006/relationships/image" Target="../media/image148.jpeg"/><Relationship Id="rId19" Type="http://schemas.openxmlformats.org/officeDocument/2006/relationships/image" Target="../media/image157.jpeg"/><Relationship Id="rId31" Type="http://schemas.openxmlformats.org/officeDocument/2006/relationships/image" Target="../media/image169.jpeg"/><Relationship Id="rId4" Type="http://schemas.openxmlformats.org/officeDocument/2006/relationships/image" Target="../media/image142.jpeg"/><Relationship Id="rId9" Type="http://schemas.openxmlformats.org/officeDocument/2006/relationships/image" Target="../media/image147.jpeg"/><Relationship Id="rId14" Type="http://schemas.openxmlformats.org/officeDocument/2006/relationships/image" Target="../media/image152.jpeg"/><Relationship Id="rId22" Type="http://schemas.openxmlformats.org/officeDocument/2006/relationships/image" Target="../media/image160.jpeg"/><Relationship Id="rId27" Type="http://schemas.openxmlformats.org/officeDocument/2006/relationships/image" Target="../media/image165.jpeg"/><Relationship Id="rId30" Type="http://schemas.openxmlformats.org/officeDocument/2006/relationships/image" Target="../media/image16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216</xdr:row>
      <xdr:rowOff>0</xdr:rowOff>
    </xdr:from>
    <xdr:to>
      <xdr:col>19</xdr:col>
      <xdr:colOff>1142999</xdr:colOff>
      <xdr:row>224</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154</xdr:row>
      <xdr:rowOff>44223</xdr:rowOff>
    </xdr:from>
    <xdr:to>
      <xdr:col>19</xdr:col>
      <xdr:colOff>1143000</xdr:colOff>
      <xdr:row>161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188</xdr:row>
      <xdr:rowOff>83127</xdr:rowOff>
    </xdr:from>
    <xdr:to>
      <xdr:col>19</xdr:col>
      <xdr:colOff>1166812</xdr:colOff>
      <xdr:row>194</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231</xdr:row>
      <xdr:rowOff>23813</xdr:rowOff>
    </xdr:from>
    <xdr:to>
      <xdr:col>19</xdr:col>
      <xdr:colOff>1095376</xdr:colOff>
      <xdr:row>238</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251</xdr:row>
      <xdr:rowOff>0</xdr:rowOff>
    </xdr:from>
    <xdr:to>
      <xdr:col>19</xdr:col>
      <xdr:colOff>1131094</xdr:colOff>
      <xdr:row>258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139</xdr:row>
      <xdr:rowOff>269875</xdr:rowOff>
    </xdr:from>
    <xdr:to>
      <xdr:col>19</xdr:col>
      <xdr:colOff>1188736</xdr:colOff>
      <xdr:row>151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526473</xdr:colOff>
      <xdr:row>345</xdr:row>
      <xdr:rowOff>138545</xdr:rowOff>
    </xdr:from>
    <xdr:to>
      <xdr:col>16</xdr:col>
      <xdr:colOff>1232361</xdr:colOff>
      <xdr:row>345</xdr:row>
      <xdr:rowOff>2409305</xdr:rowOff>
    </xdr:to>
    <xdr:pic>
      <xdr:nvPicPr>
        <xdr:cNvPr id="11" name="Imagen 10">
          <a:extLst>
            <a:ext uri="{FF2B5EF4-FFF2-40B4-BE49-F238E27FC236}">
              <a16:creationId xmlns:a16="http://schemas.microsoft.com/office/drawing/2014/main" id="{4B6C4877-1BB7-47DD-8ED1-922E16B27C2C}"/>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694218" y="412089600"/>
          <a:ext cx="942039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BA47DE74-59A6-4EF2-94CB-C0A4CC1605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9802D381-ED1D-4B44-AB8F-6CD15EB5D549}"/>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141886</xdr:colOff>
      <xdr:row>2</xdr:row>
      <xdr:rowOff>117145</xdr:rowOff>
    </xdr:from>
    <xdr:to>
      <xdr:col>10</xdr:col>
      <xdr:colOff>1006311</xdr:colOff>
      <xdr:row>3</xdr:row>
      <xdr:rowOff>326995</xdr:rowOff>
    </xdr:to>
    <xdr:pic>
      <xdr:nvPicPr>
        <xdr:cNvPr id="4" name="Imagen 3">
          <a:extLst>
            <a:ext uri="{FF2B5EF4-FFF2-40B4-BE49-F238E27FC236}">
              <a16:creationId xmlns:a16="http://schemas.microsoft.com/office/drawing/2014/main" id="{C53144B2-1CDC-461D-BEAB-D13C079B88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54466" y="475285"/>
          <a:ext cx="864425" cy="644190"/>
        </a:xfrm>
        <a:prstGeom prst="rect">
          <a:avLst/>
        </a:prstGeom>
      </xdr:spPr>
    </xdr:pic>
    <xdr:clientData/>
  </xdr:twoCellAnchor>
  <xdr:twoCellAnchor editAs="oneCell">
    <xdr:from>
      <xdr:col>18</xdr:col>
      <xdr:colOff>132485</xdr:colOff>
      <xdr:row>2</xdr:row>
      <xdr:rowOff>62346</xdr:rowOff>
    </xdr:from>
    <xdr:to>
      <xdr:col>18</xdr:col>
      <xdr:colOff>975130</xdr:colOff>
      <xdr:row>3</xdr:row>
      <xdr:rowOff>309996</xdr:rowOff>
    </xdr:to>
    <xdr:pic>
      <xdr:nvPicPr>
        <xdr:cNvPr id="5" name="3 Imagen">
          <a:extLst>
            <a:ext uri="{FF2B5EF4-FFF2-40B4-BE49-F238E27FC236}">
              <a16:creationId xmlns:a16="http://schemas.microsoft.com/office/drawing/2014/main" id="{6C7B9CFA-4322-4D81-8406-6DC49320D186}"/>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5445" y="420486"/>
          <a:ext cx="842645" cy="68199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40CBEB53-FBEA-40FC-B307-1CF66C465B6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B7845898-CFC3-4CED-8015-B79AEBE342B6}"/>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554793</xdr:colOff>
      <xdr:row>5</xdr:row>
      <xdr:rowOff>95250</xdr:rowOff>
    </xdr:from>
    <xdr:to>
      <xdr:col>6</xdr:col>
      <xdr:colOff>152793</xdr:colOff>
      <xdr:row>18</xdr:row>
      <xdr:rowOff>60450</xdr:rowOff>
    </xdr:to>
    <xdr:pic>
      <xdr:nvPicPr>
        <xdr:cNvPr id="4" name="Imagen 3">
          <a:extLst>
            <a:ext uri="{FF2B5EF4-FFF2-40B4-BE49-F238E27FC236}">
              <a16:creationId xmlns:a16="http://schemas.microsoft.com/office/drawing/2014/main" id="{15D7B2BA-A0EF-4D06-8A06-A6886876265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47273" y="1619250"/>
          <a:ext cx="3560400" cy="2540760"/>
        </a:xfrm>
        <a:prstGeom prst="rect">
          <a:avLst/>
        </a:prstGeom>
      </xdr:spPr>
    </xdr:pic>
    <xdr:clientData/>
  </xdr:twoCellAnchor>
  <xdr:twoCellAnchor editAs="oneCell">
    <xdr:from>
      <xdr:col>7</xdr:col>
      <xdr:colOff>332338</xdr:colOff>
      <xdr:row>21</xdr:row>
      <xdr:rowOff>81842</xdr:rowOff>
    </xdr:from>
    <xdr:to>
      <xdr:col>11</xdr:col>
      <xdr:colOff>914412</xdr:colOff>
      <xdr:row>34</xdr:row>
      <xdr:rowOff>449342</xdr:rowOff>
    </xdr:to>
    <xdr:pic>
      <xdr:nvPicPr>
        <xdr:cNvPr id="5" name="Imagen 4">
          <a:extLst>
            <a:ext uri="{FF2B5EF4-FFF2-40B4-BE49-F238E27FC236}">
              <a16:creationId xmlns:a16="http://schemas.microsoft.com/office/drawing/2014/main" id="{01C06993-0922-420D-A083-64BD2A92B4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879698" y="4752902"/>
          <a:ext cx="3896774" cy="2836380"/>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8E6A6925-9D51-41AF-A649-653CAB0A679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69128" y="4802810"/>
          <a:ext cx="3896400" cy="2800380"/>
        </a:xfrm>
        <a:prstGeom prst="rect">
          <a:avLst/>
        </a:prstGeom>
      </xdr:spPr>
    </xdr:pic>
    <xdr:clientData/>
  </xdr:twoCellAnchor>
  <xdr:twoCellAnchor editAs="oneCell">
    <xdr:from>
      <xdr:col>8</xdr:col>
      <xdr:colOff>39116</xdr:colOff>
      <xdr:row>5</xdr:row>
      <xdr:rowOff>47624</xdr:rowOff>
    </xdr:from>
    <xdr:to>
      <xdr:col>11</xdr:col>
      <xdr:colOff>752666</xdr:colOff>
      <xdr:row>18</xdr:row>
      <xdr:rowOff>120824</xdr:rowOff>
    </xdr:to>
    <xdr:pic>
      <xdr:nvPicPr>
        <xdr:cNvPr id="7" name="Imagen 6">
          <a:extLst>
            <a:ext uri="{FF2B5EF4-FFF2-40B4-BE49-F238E27FC236}">
              <a16:creationId xmlns:a16="http://schemas.microsoft.com/office/drawing/2014/main" id="{35C0676F-24E5-4DB3-8BF0-5ED0B1D24F4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967476" y="1571624"/>
          <a:ext cx="3647250" cy="264876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3</xdr:col>
      <xdr:colOff>38661</xdr:colOff>
      <xdr:row>5</xdr:row>
      <xdr:rowOff>73398</xdr:rowOff>
    </xdr:from>
    <xdr:to>
      <xdr:col>5</xdr:col>
      <xdr:colOff>617332</xdr:colOff>
      <xdr:row>18</xdr:row>
      <xdr:rowOff>109593</xdr:rowOff>
    </xdr:to>
    <xdr:pic>
      <xdr:nvPicPr>
        <xdr:cNvPr id="16" name="4 Imagen">
          <a:extLst>
            <a:ext uri="{FF2B5EF4-FFF2-40B4-BE49-F238E27FC236}">
              <a16:creationId xmlns:a16="http://schemas.microsoft.com/office/drawing/2014/main" id="{825393DA-2515-43D8-ACA4-E428F5015F69}"/>
            </a:ext>
          </a:extLst>
        </xdr:cNvPr>
        <xdr:cNvPicPr>
          <a:picLocks noChangeAspect="1"/>
        </xdr:cNvPicPr>
      </xdr:nvPicPr>
      <xdr:blipFill>
        <a:blip xmlns:r="http://schemas.openxmlformats.org/officeDocument/2006/relationships" r:embed="rId3"/>
        <a:stretch>
          <a:fillRect/>
        </a:stretch>
      </xdr:blipFill>
      <xdr:spPr>
        <a:xfrm>
          <a:off x="1186143" y="1498786"/>
          <a:ext cx="1914413" cy="2384948"/>
        </a:xfrm>
        <a:prstGeom prst="rect">
          <a:avLst/>
        </a:prstGeom>
      </xdr:spPr>
    </xdr:pic>
    <xdr:clientData/>
  </xdr:twoCellAnchor>
  <xdr:twoCellAnchor editAs="oneCell">
    <xdr:from>
      <xdr:col>8</xdr:col>
      <xdr:colOff>774326</xdr:colOff>
      <xdr:row>5</xdr:row>
      <xdr:rowOff>62753</xdr:rowOff>
    </xdr:from>
    <xdr:to>
      <xdr:col>10</xdr:col>
      <xdr:colOff>303567</xdr:colOff>
      <xdr:row>18</xdr:row>
      <xdr:rowOff>91328</xdr:rowOff>
    </xdr:to>
    <xdr:pic>
      <xdr:nvPicPr>
        <xdr:cNvPr id="17" name="7 Imagen">
          <a:extLst>
            <a:ext uri="{FF2B5EF4-FFF2-40B4-BE49-F238E27FC236}">
              <a16:creationId xmlns:a16="http://schemas.microsoft.com/office/drawing/2014/main" id="{D59031C8-2D1D-412D-A313-92750B8788E0}"/>
            </a:ext>
          </a:extLst>
        </xdr:cNvPr>
        <xdr:cNvPicPr>
          <a:picLocks noChangeAspect="1"/>
        </xdr:cNvPicPr>
      </xdr:nvPicPr>
      <xdr:blipFill>
        <a:blip xmlns:r="http://schemas.openxmlformats.org/officeDocument/2006/relationships" r:embed="rId4"/>
        <a:stretch>
          <a:fillRect/>
        </a:stretch>
      </xdr:blipFill>
      <xdr:spPr>
        <a:xfrm>
          <a:off x="5319432" y="1488141"/>
          <a:ext cx="1958676" cy="2377328"/>
        </a:xfrm>
        <a:prstGeom prst="rect">
          <a:avLst/>
        </a:prstGeom>
      </xdr:spPr>
    </xdr:pic>
    <xdr:clientData/>
  </xdr:twoCellAnchor>
  <xdr:twoCellAnchor editAs="oneCell">
    <xdr:from>
      <xdr:col>2</xdr:col>
      <xdr:colOff>547408</xdr:colOff>
      <xdr:row>21</xdr:row>
      <xdr:rowOff>84043</xdr:rowOff>
    </xdr:from>
    <xdr:to>
      <xdr:col>5</xdr:col>
      <xdr:colOff>573069</xdr:colOff>
      <xdr:row>34</xdr:row>
      <xdr:rowOff>112618</xdr:rowOff>
    </xdr:to>
    <xdr:pic>
      <xdr:nvPicPr>
        <xdr:cNvPr id="18" name="12 Imagen">
          <a:extLst>
            <a:ext uri="{FF2B5EF4-FFF2-40B4-BE49-F238E27FC236}">
              <a16:creationId xmlns:a16="http://schemas.microsoft.com/office/drawing/2014/main" id="{8C254B26-7E0F-42A5-A727-48B5F7D36696}"/>
            </a:ext>
          </a:extLst>
        </xdr:cNvPr>
        <xdr:cNvPicPr>
          <a:picLocks noChangeAspect="1"/>
        </xdr:cNvPicPr>
      </xdr:nvPicPr>
      <xdr:blipFill>
        <a:blip xmlns:r="http://schemas.openxmlformats.org/officeDocument/2006/relationships" r:embed="rId5"/>
        <a:stretch>
          <a:fillRect/>
        </a:stretch>
      </xdr:blipFill>
      <xdr:spPr>
        <a:xfrm>
          <a:off x="1121149" y="4485714"/>
          <a:ext cx="1935144" cy="2377328"/>
        </a:xfrm>
        <a:prstGeom prst="rect">
          <a:avLst/>
        </a:prstGeom>
      </xdr:spPr>
    </xdr:pic>
    <xdr:clientData/>
  </xdr:twoCellAnchor>
  <xdr:twoCellAnchor editAs="oneCell">
    <xdr:from>
      <xdr:col>8</xdr:col>
      <xdr:colOff>675155</xdr:colOff>
      <xdr:row>21</xdr:row>
      <xdr:rowOff>111497</xdr:rowOff>
    </xdr:from>
    <xdr:to>
      <xdr:col>10</xdr:col>
      <xdr:colOff>204396</xdr:colOff>
      <xdr:row>34</xdr:row>
      <xdr:rowOff>140072</xdr:rowOff>
    </xdr:to>
    <xdr:pic>
      <xdr:nvPicPr>
        <xdr:cNvPr id="19" name="14 Imagen">
          <a:extLst>
            <a:ext uri="{FF2B5EF4-FFF2-40B4-BE49-F238E27FC236}">
              <a16:creationId xmlns:a16="http://schemas.microsoft.com/office/drawing/2014/main" id="{91729DD0-614B-46B0-B590-CCB94350F8BF}"/>
            </a:ext>
          </a:extLst>
        </xdr:cNvPr>
        <xdr:cNvPicPr>
          <a:picLocks noChangeAspect="1"/>
        </xdr:cNvPicPr>
      </xdr:nvPicPr>
      <xdr:blipFill>
        <a:blip xmlns:r="http://schemas.openxmlformats.org/officeDocument/2006/relationships" r:embed="rId6"/>
        <a:stretch>
          <a:fillRect/>
        </a:stretch>
      </xdr:blipFill>
      <xdr:spPr>
        <a:xfrm>
          <a:off x="5220261" y="4513168"/>
          <a:ext cx="1958676" cy="2377328"/>
        </a:xfrm>
        <a:prstGeom prst="rect">
          <a:avLst/>
        </a:prstGeom>
      </xdr:spPr>
    </xdr:pic>
    <xdr:clientData/>
  </xdr:twoCellAnchor>
  <xdr:twoCellAnchor editAs="oneCell">
    <xdr:from>
      <xdr:col>3</xdr:col>
      <xdr:colOff>35860</xdr:colOff>
      <xdr:row>37</xdr:row>
      <xdr:rowOff>83484</xdr:rowOff>
    </xdr:from>
    <xdr:to>
      <xdr:col>5</xdr:col>
      <xdr:colOff>635262</xdr:colOff>
      <xdr:row>50</xdr:row>
      <xdr:rowOff>129988</xdr:rowOff>
    </xdr:to>
    <xdr:pic>
      <xdr:nvPicPr>
        <xdr:cNvPr id="22" name="17 Imagen">
          <a:extLst>
            <a:ext uri="{FF2B5EF4-FFF2-40B4-BE49-F238E27FC236}">
              <a16:creationId xmlns:a16="http://schemas.microsoft.com/office/drawing/2014/main" id="{ACB40B48-B3CC-447A-8387-8BBC1467AD91}"/>
            </a:ext>
          </a:extLst>
        </xdr:cNvPr>
        <xdr:cNvPicPr>
          <a:picLocks noChangeAspect="1"/>
        </xdr:cNvPicPr>
      </xdr:nvPicPr>
      <xdr:blipFill>
        <a:blip xmlns:r="http://schemas.openxmlformats.org/officeDocument/2006/relationships" r:embed="rId7"/>
        <a:stretch>
          <a:fillRect/>
        </a:stretch>
      </xdr:blipFill>
      <xdr:spPr>
        <a:xfrm>
          <a:off x="1183342" y="7631766"/>
          <a:ext cx="1935144" cy="2377328"/>
        </a:xfrm>
        <a:prstGeom prst="rect">
          <a:avLst/>
        </a:prstGeom>
      </xdr:spPr>
    </xdr:pic>
    <xdr:clientData/>
  </xdr:twoCellAnchor>
  <xdr:twoCellAnchor editAs="oneCell">
    <xdr:from>
      <xdr:col>8</xdr:col>
      <xdr:colOff>592231</xdr:colOff>
      <xdr:row>37</xdr:row>
      <xdr:rowOff>101413</xdr:rowOff>
    </xdr:from>
    <xdr:to>
      <xdr:col>10</xdr:col>
      <xdr:colOff>121472</xdr:colOff>
      <xdr:row>50</xdr:row>
      <xdr:rowOff>155537</xdr:rowOff>
    </xdr:to>
    <xdr:pic>
      <xdr:nvPicPr>
        <xdr:cNvPr id="23" name="21 Imagen">
          <a:extLst>
            <a:ext uri="{FF2B5EF4-FFF2-40B4-BE49-F238E27FC236}">
              <a16:creationId xmlns:a16="http://schemas.microsoft.com/office/drawing/2014/main" id="{7C944D39-AA61-44C0-9CCD-0187D5103FF4}"/>
            </a:ext>
          </a:extLst>
        </xdr:cNvPr>
        <xdr:cNvPicPr>
          <a:picLocks noChangeAspect="1"/>
        </xdr:cNvPicPr>
      </xdr:nvPicPr>
      <xdr:blipFill>
        <a:blip xmlns:r="http://schemas.openxmlformats.org/officeDocument/2006/relationships" r:embed="rId8"/>
        <a:stretch>
          <a:fillRect/>
        </a:stretch>
      </xdr:blipFill>
      <xdr:spPr>
        <a:xfrm>
          <a:off x="5137337" y="7649695"/>
          <a:ext cx="1958676" cy="2384948"/>
        </a:xfrm>
        <a:prstGeom prst="rect">
          <a:avLst/>
        </a:prstGeom>
      </xdr:spPr>
    </xdr:pic>
    <xdr:clientData/>
  </xdr:twoCellAnchor>
  <xdr:twoCellAnchor editAs="oneCell">
    <xdr:from>
      <xdr:col>2</xdr:col>
      <xdr:colOff>566682</xdr:colOff>
      <xdr:row>53</xdr:row>
      <xdr:rowOff>44824</xdr:rowOff>
    </xdr:from>
    <xdr:to>
      <xdr:col>5</xdr:col>
      <xdr:colOff>611117</xdr:colOff>
      <xdr:row>66</xdr:row>
      <xdr:rowOff>140656</xdr:rowOff>
    </xdr:to>
    <xdr:pic>
      <xdr:nvPicPr>
        <xdr:cNvPr id="24" name="Imagen 23">
          <a:extLst>
            <a:ext uri="{FF2B5EF4-FFF2-40B4-BE49-F238E27FC236}">
              <a16:creationId xmlns:a16="http://schemas.microsoft.com/office/drawing/2014/main" id="{5D7B9773-1D53-47A5-9AC8-56F01F3A5B2C}"/>
            </a:ext>
          </a:extLst>
        </xdr:cNvPr>
        <xdr:cNvPicPr>
          <a:picLocks noChangeAspect="1"/>
        </xdr:cNvPicPr>
      </xdr:nvPicPr>
      <xdr:blipFill>
        <a:blip xmlns:r="http://schemas.openxmlformats.org/officeDocument/2006/relationships" r:embed="rId9"/>
        <a:stretch>
          <a:fillRect/>
        </a:stretch>
      </xdr:blipFill>
      <xdr:spPr>
        <a:xfrm>
          <a:off x="1140423" y="10596283"/>
          <a:ext cx="1953918" cy="2426655"/>
        </a:xfrm>
        <a:prstGeom prst="rect">
          <a:avLst/>
        </a:prstGeom>
      </xdr:spPr>
    </xdr:pic>
    <xdr:clientData/>
  </xdr:twoCellAnchor>
  <xdr:twoCellAnchor editAs="oneCell">
    <xdr:from>
      <xdr:col>8</xdr:col>
      <xdr:colOff>771525</xdr:colOff>
      <xdr:row>53</xdr:row>
      <xdr:rowOff>64995</xdr:rowOff>
    </xdr:from>
    <xdr:to>
      <xdr:col>10</xdr:col>
      <xdr:colOff>293480</xdr:colOff>
      <xdr:row>66</xdr:row>
      <xdr:rowOff>160827</xdr:rowOff>
    </xdr:to>
    <xdr:pic>
      <xdr:nvPicPr>
        <xdr:cNvPr id="25" name="Imagen 24">
          <a:extLst>
            <a:ext uri="{FF2B5EF4-FFF2-40B4-BE49-F238E27FC236}">
              <a16:creationId xmlns:a16="http://schemas.microsoft.com/office/drawing/2014/main" id="{5979557B-CA06-431C-9060-0068DF63DF27}"/>
            </a:ext>
          </a:extLst>
        </xdr:cNvPr>
        <xdr:cNvPicPr>
          <a:picLocks noChangeAspect="1"/>
        </xdr:cNvPicPr>
      </xdr:nvPicPr>
      <xdr:blipFill>
        <a:blip xmlns:r="http://schemas.openxmlformats.org/officeDocument/2006/relationships" r:embed="rId10"/>
        <a:stretch>
          <a:fillRect/>
        </a:stretch>
      </xdr:blipFill>
      <xdr:spPr>
        <a:xfrm>
          <a:off x="5316631" y="10616454"/>
          <a:ext cx="1951390" cy="2426655"/>
        </a:xfrm>
        <a:prstGeom prst="rect">
          <a:avLst/>
        </a:prstGeom>
      </xdr:spPr>
    </xdr:pic>
    <xdr:clientData/>
  </xdr:twoCellAnchor>
  <xdr:twoCellAnchor editAs="oneCell">
    <xdr:from>
      <xdr:col>1</xdr:col>
      <xdr:colOff>125506</xdr:colOff>
      <xdr:row>69</xdr:row>
      <xdr:rowOff>46169</xdr:rowOff>
    </xdr:from>
    <xdr:to>
      <xdr:col>6</xdr:col>
      <xdr:colOff>545212</xdr:colOff>
      <xdr:row>82</xdr:row>
      <xdr:rowOff>142001</xdr:rowOff>
    </xdr:to>
    <xdr:pic>
      <xdr:nvPicPr>
        <xdr:cNvPr id="26" name="Imagen 25">
          <a:extLst>
            <a:ext uri="{FF2B5EF4-FFF2-40B4-BE49-F238E27FC236}">
              <a16:creationId xmlns:a16="http://schemas.microsoft.com/office/drawing/2014/main" id="{B3F018F1-2A05-413D-9815-51287416821B}"/>
            </a:ext>
          </a:extLst>
        </xdr:cNvPr>
        <xdr:cNvPicPr>
          <a:picLocks noChangeAspect="1"/>
        </xdr:cNvPicPr>
      </xdr:nvPicPr>
      <xdr:blipFill>
        <a:blip xmlns:r="http://schemas.openxmlformats.org/officeDocument/2006/relationships" r:embed="rId11"/>
        <a:stretch>
          <a:fillRect/>
        </a:stretch>
      </xdr:blipFill>
      <xdr:spPr>
        <a:xfrm>
          <a:off x="376518" y="13564945"/>
          <a:ext cx="3476670" cy="2426655"/>
        </a:xfrm>
        <a:prstGeom prst="rect">
          <a:avLst/>
        </a:prstGeom>
      </xdr:spPr>
    </xdr:pic>
    <xdr:clientData/>
  </xdr:twoCellAnchor>
  <xdr:twoCellAnchor editAs="oneCell">
    <xdr:from>
      <xdr:col>8</xdr:col>
      <xdr:colOff>50762</xdr:colOff>
      <xdr:row>69</xdr:row>
      <xdr:rowOff>38326</xdr:rowOff>
    </xdr:from>
    <xdr:to>
      <xdr:col>11</xdr:col>
      <xdr:colOff>181787</xdr:colOff>
      <xdr:row>82</xdr:row>
      <xdr:rowOff>134158</xdr:rowOff>
    </xdr:to>
    <xdr:pic>
      <xdr:nvPicPr>
        <xdr:cNvPr id="27" name="Imagen 26">
          <a:extLst>
            <a:ext uri="{FF2B5EF4-FFF2-40B4-BE49-F238E27FC236}">
              <a16:creationId xmlns:a16="http://schemas.microsoft.com/office/drawing/2014/main" id="{7F44DE22-E96F-4ADB-B9B8-0FEC80ACCB8A}"/>
            </a:ext>
          </a:extLst>
        </xdr:cNvPr>
        <xdr:cNvPicPr>
          <a:picLocks noChangeAspect="1"/>
        </xdr:cNvPicPr>
      </xdr:nvPicPr>
      <xdr:blipFill>
        <a:blip xmlns:r="http://schemas.openxmlformats.org/officeDocument/2006/relationships" r:embed="rId12"/>
        <a:stretch>
          <a:fillRect/>
        </a:stretch>
      </xdr:blipFill>
      <xdr:spPr>
        <a:xfrm>
          <a:off x="4595868" y="13557102"/>
          <a:ext cx="3483825" cy="24266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1374C05-6965-4882-9974-73A2A3AD909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FB422BE-D5F1-41D8-8716-56606EB069DE}"/>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1</xdr:col>
      <xdr:colOff>85815</xdr:colOff>
      <xdr:row>6</xdr:row>
      <xdr:rowOff>104775</xdr:rowOff>
    </xdr:from>
    <xdr:to>
      <xdr:col>6</xdr:col>
      <xdr:colOff>571500</xdr:colOff>
      <xdr:row>19</xdr:row>
      <xdr:rowOff>95249</xdr:rowOff>
    </xdr:to>
    <xdr:pic>
      <xdr:nvPicPr>
        <xdr:cNvPr id="4" name="Imagen 3">
          <a:extLst>
            <a:ext uri="{FF2B5EF4-FFF2-40B4-BE49-F238E27FC236}">
              <a16:creationId xmlns:a16="http://schemas.microsoft.com/office/drawing/2014/main" id="{3B980D86-54B1-43AC-A31E-8533361781F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52515" y="1842135"/>
          <a:ext cx="3678465" cy="2383154"/>
        </a:xfrm>
        <a:prstGeom prst="rect">
          <a:avLst/>
        </a:prstGeom>
      </xdr:spPr>
    </xdr:pic>
    <xdr:clientData/>
  </xdr:twoCellAnchor>
  <xdr:twoCellAnchor editAs="oneCell">
    <xdr:from>
      <xdr:col>7</xdr:col>
      <xdr:colOff>167848</xdr:colOff>
      <xdr:row>6</xdr:row>
      <xdr:rowOff>104775</xdr:rowOff>
    </xdr:from>
    <xdr:to>
      <xdr:col>11</xdr:col>
      <xdr:colOff>371474</xdr:colOff>
      <xdr:row>19</xdr:row>
      <xdr:rowOff>97772</xdr:rowOff>
    </xdr:to>
    <xdr:pic>
      <xdr:nvPicPr>
        <xdr:cNvPr id="5" name="Imagen 4">
          <a:extLst>
            <a:ext uri="{FF2B5EF4-FFF2-40B4-BE49-F238E27FC236}">
              <a16:creationId xmlns:a16="http://schemas.microsoft.com/office/drawing/2014/main" id="{73DF0984-A2DA-4F13-AB51-8E07F9CC3AE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13128" y="1842135"/>
          <a:ext cx="4341286" cy="2385677"/>
        </a:xfrm>
        <a:prstGeom prst="rect">
          <a:avLst/>
        </a:prstGeom>
      </xdr:spPr>
    </xdr:pic>
    <xdr:clientData/>
  </xdr:twoCellAnchor>
  <xdr:twoCellAnchor editAs="oneCell">
    <xdr:from>
      <xdr:col>7</xdr:col>
      <xdr:colOff>160336</xdr:colOff>
      <xdr:row>22</xdr:row>
      <xdr:rowOff>156120</xdr:rowOff>
    </xdr:from>
    <xdr:to>
      <xdr:col>11</xdr:col>
      <xdr:colOff>523874</xdr:colOff>
      <xdr:row>35</xdr:row>
      <xdr:rowOff>82003</xdr:rowOff>
    </xdr:to>
    <xdr:pic>
      <xdr:nvPicPr>
        <xdr:cNvPr id="6" name="Imagen 5">
          <a:extLst>
            <a:ext uri="{FF2B5EF4-FFF2-40B4-BE49-F238E27FC236}">
              <a16:creationId xmlns:a16="http://schemas.microsoft.com/office/drawing/2014/main" id="{A8981792-05F2-4E1B-8332-DE4B6178EB8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05616" y="5139600"/>
          <a:ext cx="4501198" cy="2318563"/>
        </a:xfrm>
        <a:prstGeom prst="rect">
          <a:avLst/>
        </a:prstGeom>
      </xdr:spPr>
    </xdr:pic>
    <xdr:clientData/>
  </xdr:twoCellAnchor>
  <xdr:twoCellAnchor editAs="oneCell">
    <xdr:from>
      <xdr:col>1</xdr:col>
      <xdr:colOff>87310</xdr:colOff>
      <xdr:row>39</xdr:row>
      <xdr:rowOff>133350</xdr:rowOff>
    </xdr:from>
    <xdr:to>
      <xdr:col>6</xdr:col>
      <xdr:colOff>590550</xdr:colOff>
      <xdr:row>52</xdr:row>
      <xdr:rowOff>85725</xdr:rowOff>
    </xdr:to>
    <xdr:pic>
      <xdr:nvPicPr>
        <xdr:cNvPr id="7" name="Imagen 6">
          <a:extLst>
            <a:ext uri="{FF2B5EF4-FFF2-40B4-BE49-F238E27FC236}">
              <a16:creationId xmlns:a16="http://schemas.microsoft.com/office/drawing/2014/main" id="{8FCC5DC7-5110-4BF9-B0E3-A903B247912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4010" y="8713470"/>
          <a:ext cx="3696020" cy="2329815"/>
        </a:xfrm>
        <a:prstGeom prst="rect">
          <a:avLst/>
        </a:prstGeom>
      </xdr:spPr>
    </xdr:pic>
    <xdr:clientData/>
  </xdr:twoCellAnchor>
  <xdr:twoCellAnchor editAs="oneCell">
    <xdr:from>
      <xdr:col>7</xdr:col>
      <xdr:colOff>114300</xdr:colOff>
      <xdr:row>39</xdr:row>
      <xdr:rowOff>130646</xdr:rowOff>
    </xdr:from>
    <xdr:to>
      <xdr:col>11</xdr:col>
      <xdr:colOff>561975</xdr:colOff>
      <xdr:row>52</xdr:row>
      <xdr:rowOff>74778</xdr:rowOff>
    </xdr:to>
    <xdr:pic>
      <xdr:nvPicPr>
        <xdr:cNvPr id="8" name="Imagen 7">
          <a:extLst>
            <a:ext uri="{FF2B5EF4-FFF2-40B4-BE49-F238E27FC236}">
              <a16:creationId xmlns:a16="http://schemas.microsoft.com/office/drawing/2014/main" id="{0B0C10AE-9817-42B8-B6D4-23EF932B4EC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59580" y="8710766"/>
          <a:ext cx="4585335" cy="2321572"/>
        </a:xfrm>
        <a:prstGeom prst="rect">
          <a:avLst/>
        </a:prstGeom>
      </xdr:spPr>
    </xdr:pic>
    <xdr:clientData/>
  </xdr:twoCellAnchor>
  <xdr:twoCellAnchor editAs="oneCell">
    <xdr:from>
      <xdr:col>7</xdr:col>
      <xdr:colOff>147108</xdr:colOff>
      <xdr:row>55</xdr:row>
      <xdr:rowOff>116359</xdr:rowOff>
    </xdr:from>
    <xdr:to>
      <xdr:col>11</xdr:col>
      <xdr:colOff>452966</xdr:colOff>
      <xdr:row>68</xdr:row>
      <xdr:rowOff>78259</xdr:rowOff>
    </xdr:to>
    <xdr:pic>
      <xdr:nvPicPr>
        <xdr:cNvPr id="9" name="Imagen 8">
          <a:extLst>
            <a:ext uri="{FF2B5EF4-FFF2-40B4-BE49-F238E27FC236}">
              <a16:creationId xmlns:a16="http://schemas.microsoft.com/office/drawing/2014/main" id="{353B6100-E90C-4B35-A2D4-EB7E8232E5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92388" y="11912119"/>
          <a:ext cx="4443518" cy="2438400"/>
        </a:xfrm>
        <a:prstGeom prst="rect">
          <a:avLst/>
        </a:prstGeom>
      </xdr:spPr>
    </xdr:pic>
    <xdr:clientData/>
  </xdr:twoCellAnchor>
  <xdr:twoCellAnchor editAs="oneCell">
    <xdr:from>
      <xdr:col>1</xdr:col>
      <xdr:colOff>95249</xdr:colOff>
      <xdr:row>55</xdr:row>
      <xdr:rowOff>114300</xdr:rowOff>
    </xdr:from>
    <xdr:to>
      <xdr:col>6</xdr:col>
      <xdr:colOff>581024</xdr:colOff>
      <xdr:row>68</xdr:row>
      <xdr:rowOff>47625</xdr:rowOff>
    </xdr:to>
    <xdr:pic>
      <xdr:nvPicPr>
        <xdr:cNvPr id="10" name="Imagen 9">
          <a:extLst>
            <a:ext uri="{FF2B5EF4-FFF2-40B4-BE49-F238E27FC236}">
              <a16:creationId xmlns:a16="http://schemas.microsoft.com/office/drawing/2014/main" id="{1D761565-52C1-407B-AD34-AFEA7A31204A}"/>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579"/>
        <a:stretch/>
      </xdr:blipFill>
      <xdr:spPr>
        <a:xfrm>
          <a:off x="361949" y="11910060"/>
          <a:ext cx="3678555" cy="2409825"/>
        </a:xfrm>
        <a:prstGeom prst="rect">
          <a:avLst/>
        </a:prstGeom>
      </xdr:spPr>
    </xdr:pic>
    <xdr:clientData/>
  </xdr:twoCellAnchor>
  <xdr:twoCellAnchor editAs="oneCell">
    <xdr:from>
      <xdr:col>1</xdr:col>
      <xdr:colOff>91651</xdr:colOff>
      <xdr:row>72</xdr:row>
      <xdr:rowOff>104775</xdr:rowOff>
    </xdr:from>
    <xdr:to>
      <xdr:col>6</xdr:col>
      <xdr:colOff>542925</xdr:colOff>
      <xdr:row>85</xdr:row>
      <xdr:rowOff>85725</xdr:rowOff>
    </xdr:to>
    <xdr:pic>
      <xdr:nvPicPr>
        <xdr:cNvPr id="11" name="Imagen 10">
          <a:extLst>
            <a:ext uri="{FF2B5EF4-FFF2-40B4-BE49-F238E27FC236}">
              <a16:creationId xmlns:a16="http://schemas.microsoft.com/office/drawing/2014/main" id="{DFDB3B4B-EE60-435D-B309-BA5F5178B5C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58351" y="15504795"/>
          <a:ext cx="3644054" cy="2358390"/>
        </a:xfrm>
        <a:prstGeom prst="rect">
          <a:avLst/>
        </a:prstGeom>
      </xdr:spPr>
    </xdr:pic>
    <xdr:clientData/>
  </xdr:twoCellAnchor>
  <xdr:twoCellAnchor editAs="oneCell">
    <xdr:from>
      <xdr:col>7</xdr:col>
      <xdr:colOff>206181</xdr:colOff>
      <xdr:row>72</xdr:row>
      <xdr:rowOff>145285</xdr:rowOff>
    </xdr:from>
    <xdr:to>
      <xdr:col>11</xdr:col>
      <xdr:colOff>452670</xdr:colOff>
      <xdr:row>85</xdr:row>
      <xdr:rowOff>73790</xdr:rowOff>
    </xdr:to>
    <xdr:pic>
      <xdr:nvPicPr>
        <xdr:cNvPr id="12" name="Imagen 11">
          <a:extLst>
            <a:ext uri="{FF2B5EF4-FFF2-40B4-BE49-F238E27FC236}">
              <a16:creationId xmlns:a16="http://schemas.microsoft.com/office/drawing/2014/main" id="{67D8DABB-7774-4A6D-B015-CA5E4EF21EA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351461" y="15545305"/>
          <a:ext cx="4384149" cy="2305945"/>
        </a:xfrm>
        <a:prstGeom prst="rect">
          <a:avLst/>
        </a:prstGeom>
      </xdr:spPr>
    </xdr:pic>
    <xdr:clientData/>
  </xdr:twoCellAnchor>
  <xdr:twoCellAnchor editAs="oneCell">
    <xdr:from>
      <xdr:col>1</xdr:col>
      <xdr:colOff>58524</xdr:colOff>
      <xdr:row>88</xdr:row>
      <xdr:rowOff>142875</xdr:rowOff>
    </xdr:from>
    <xdr:to>
      <xdr:col>6</xdr:col>
      <xdr:colOff>600075</xdr:colOff>
      <xdr:row>101</xdr:row>
      <xdr:rowOff>66675</xdr:rowOff>
    </xdr:to>
    <xdr:pic>
      <xdr:nvPicPr>
        <xdr:cNvPr id="13" name="Imagen 12">
          <a:extLst>
            <a:ext uri="{FF2B5EF4-FFF2-40B4-BE49-F238E27FC236}">
              <a16:creationId xmlns:a16="http://schemas.microsoft.com/office/drawing/2014/main" id="{34972FF6-24D8-4365-B2BF-477832FFAC9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5224" y="18743295"/>
          <a:ext cx="3734331" cy="2301240"/>
        </a:xfrm>
        <a:prstGeom prst="rect">
          <a:avLst/>
        </a:prstGeom>
      </xdr:spPr>
    </xdr:pic>
    <xdr:clientData/>
  </xdr:twoCellAnchor>
  <xdr:twoCellAnchor editAs="oneCell">
    <xdr:from>
      <xdr:col>1</xdr:col>
      <xdr:colOff>82050</xdr:colOff>
      <xdr:row>22</xdr:row>
      <xdr:rowOff>95250</xdr:rowOff>
    </xdr:from>
    <xdr:to>
      <xdr:col>6</xdr:col>
      <xdr:colOff>571499</xdr:colOff>
      <xdr:row>35</xdr:row>
      <xdr:rowOff>85725</xdr:rowOff>
    </xdr:to>
    <xdr:pic>
      <xdr:nvPicPr>
        <xdr:cNvPr id="14" name="Imagen 13">
          <a:extLst>
            <a:ext uri="{FF2B5EF4-FFF2-40B4-BE49-F238E27FC236}">
              <a16:creationId xmlns:a16="http://schemas.microsoft.com/office/drawing/2014/main" id="{C96BD628-1AE1-4790-A2EB-A38ED7443D4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8750" y="5078730"/>
          <a:ext cx="3682229" cy="2383155"/>
        </a:xfrm>
        <a:prstGeom prst="rect">
          <a:avLst/>
        </a:prstGeom>
      </xdr:spPr>
    </xdr:pic>
    <xdr:clientData/>
  </xdr:twoCellAnchor>
  <xdr:twoCellAnchor editAs="oneCell">
    <xdr:from>
      <xdr:col>7</xdr:col>
      <xdr:colOff>138112</xdr:colOff>
      <xdr:row>88</xdr:row>
      <xdr:rowOff>123824</xdr:rowOff>
    </xdr:from>
    <xdr:to>
      <xdr:col>11</xdr:col>
      <xdr:colOff>447675</xdr:colOff>
      <xdr:row>101</xdr:row>
      <xdr:rowOff>100649</xdr:rowOff>
    </xdr:to>
    <xdr:pic>
      <xdr:nvPicPr>
        <xdr:cNvPr id="15" name="Imagen 14">
          <a:extLst>
            <a:ext uri="{FF2B5EF4-FFF2-40B4-BE49-F238E27FC236}">
              <a16:creationId xmlns:a16="http://schemas.microsoft.com/office/drawing/2014/main" id="{C6233D98-7246-4591-9129-9ABF9CADF28F}"/>
            </a:ext>
          </a:extLst>
        </xdr:cNvPr>
        <xdr:cNvPicPr>
          <a:picLocks noChangeAspect="1"/>
        </xdr:cNvPicPr>
      </xdr:nvPicPr>
      <xdr:blipFill>
        <a:blip xmlns:r="http://schemas.openxmlformats.org/officeDocument/2006/relationships" r:embed="rId14"/>
        <a:stretch>
          <a:fillRect/>
        </a:stretch>
      </xdr:blipFill>
      <xdr:spPr>
        <a:xfrm>
          <a:off x="4283392" y="18724244"/>
          <a:ext cx="4447223" cy="23542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80C7B73B-B990-4246-A8F3-BC18993F873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594067E-02EC-43DB-9046-4F0EB220859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8</xdr:col>
      <xdr:colOff>0</xdr:colOff>
      <xdr:row>37</xdr:row>
      <xdr:rowOff>100852</xdr:rowOff>
    </xdr:from>
    <xdr:to>
      <xdr:col>10</xdr:col>
      <xdr:colOff>834614</xdr:colOff>
      <xdr:row>50</xdr:row>
      <xdr:rowOff>104886</xdr:rowOff>
    </xdr:to>
    <xdr:pic>
      <xdr:nvPicPr>
        <xdr:cNvPr id="4" name="5 Imagen">
          <a:extLst>
            <a:ext uri="{FF2B5EF4-FFF2-40B4-BE49-F238E27FC236}">
              <a16:creationId xmlns:a16="http://schemas.microsoft.com/office/drawing/2014/main" id="{5526BA03-DF4B-41A0-9E33-EBE96859DA0E}"/>
            </a:ext>
          </a:extLst>
        </xdr:cNvPr>
        <xdr:cNvPicPr>
          <a:picLocks noChangeAspect="1"/>
        </xdr:cNvPicPr>
      </xdr:nvPicPr>
      <xdr:blipFill>
        <a:blip xmlns:r="http://schemas.openxmlformats.org/officeDocument/2006/relationships" r:embed="rId3"/>
        <a:stretch>
          <a:fillRect/>
        </a:stretch>
      </xdr:blipFill>
      <xdr:spPr>
        <a:xfrm>
          <a:off x="4876800" y="7781812"/>
          <a:ext cx="3387314" cy="2396714"/>
        </a:xfrm>
        <a:prstGeom prst="rect">
          <a:avLst/>
        </a:prstGeom>
      </xdr:spPr>
    </xdr:pic>
    <xdr:clientData/>
  </xdr:twoCellAnchor>
  <xdr:twoCellAnchor editAs="oneCell">
    <xdr:from>
      <xdr:col>2</xdr:col>
      <xdr:colOff>112059</xdr:colOff>
      <xdr:row>37</xdr:row>
      <xdr:rowOff>44823</xdr:rowOff>
    </xdr:from>
    <xdr:to>
      <xdr:col>6</xdr:col>
      <xdr:colOff>357244</xdr:colOff>
      <xdr:row>50</xdr:row>
      <xdr:rowOff>71717</xdr:rowOff>
    </xdr:to>
    <xdr:pic>
      <xdr:nvPicPr>
        <xdr:cNvPr id="5" name="6 Imagen">
          <a:extLst>
            <a:ext uri="{FF2B5EF4-FFF2-40B4-BE49-F238E27FC236}">
              <a16:creationId xmlns:a16="http://schemas.microsoft.com/office/drawing/2014/main" id="{BF2E5917-23AC-4B83-A05B-0F1AE87C8A56}"/>
            </a:ext>
          </a:extLst>
        </xdr:cNvPr>
        <xdr:cNvPicPr>
          <a:picLocks noChangeAspect="1"/>
        </xdr:cNvPicPr>
      </xdr:nvPicPr>
      <xdr:blipFill>
        <a:blip xmlns:r="http://schemas.openxmlformats.org/officeDocument/2006/relationships" r:embed="rId4"/>
        <a:stretch>
          <a:fillRect/>
        </a:stretch>
      </xdr:blipFill>
      <xdr:spPr>
        <a:xfrm>
          <a:off x="714039" y="7725783"/>
          <a:ext cx="3445585" cy="2419574"/>
        </a:xfrm>
        <a:prstGeom prst="rect">
          <a:avLst/>
        </a:prstGeom>
      </xdr:spPr>
    </xdr:pic>
    <xdr:clientData/>
  </xdr:twoCellAnchor>
  <xdr:twoCellAnchor editAs="oneCell">
    <xdr:from>
      <xdr:col>2</xdr:col>
      <xdr:colOff>44823</xdr:colOff>
      <xdr:row>5</xdr:row>
      <xdr:rowOff>44823</xdr:rowOff>
    </xdr:from>
    <xdr:to>
      <xdr:col>6</xdr:col>
      <xdr:colOff>259528</xdr:colOff>
      <xdr:row>18</xdr:row>
      <xdr:rowOff>56477</xdr:rowOff>
    </xdr:to>
    <xdr:pic>
      <xdr:nvPicPr>
        <xdr:cNvPr id="6" name="7 Imagen">
          <a:extLst>
            <a:ext uri="{FF2B5EF4-FFF2-40B4-BE49-F238E27FC236}">
              <a16:creationId xmlns:a16="http://schemas.microsoft.com/office/drawing/2014/main" id="{8A6CA03E-6C4F-4651-ABD3-4AD270B9BD6E}"/>
            </a:ext>
          </a:extLst>
        </xdr:cNvPr>
        <xdr:cNvPicPr>
          <a:picLocks noChangeAspect="1"/>
        </xdr:cNvPicPr>
      </xdr:nvPicPr>
      <xdr:blipFill>
        <a:blip xmlns:r="http://schemas.openxmlformats.org/officeDocument/2006/relationships" r:embed="rId5"/>
        <a:stretch>
          <a:fillRect/>
        </a:stretch>
      </xdr:blipFill>
      <xdr:spPr>
        <a:xfrm>
          <a:off x="646803" y="1469763"/>
          <a:ext cx="3415105" cy="2404334"/>
        </a:xfrm>
        <a:prstGeom prst="rect">
          <a:avLst/>
        </a:prstGeom>
      </xdr:spPr>
    </xdr:pic>
    <xdr:clientData/>
  </xdr:twoCellAnchor>
  <xdr:twoCellAnchor editAs="oneCell">
    <xdr:from>
      <xdr:col>8</xdr:col>
      <xdr:colOff>56029</xdr:colOff>
      <xdr:row>5</xdr:row>
      <xdr:rowOff>89647</xdr:rowOff>
    </xdr:from>
    <xdr:to>
      <xdr:col>10</xdr:col>
      <xdr:colOff>898263</xdr:colOff>
      <xdr:row>18</xdr:row>
      <xdr:rowOff>93681</xdr:rowOff>
    </xdr:to>
    <xdr:pic>
      <xdr:nvPicPr>
        <xdr:cNvPr id="7" name="8 Imagen">
          <a:extLst>
            <a:ext uri="{FF2B5EF4-FFF2-40B4-BE49-F238E27FC236}">
              <a16:creationId xmlns:a16="http://schemas.microsoft.com/office/drawing/2014/main" id="{C2773CD9-E61B-43CD-8C66-63C024D938FC}"/>
            </a:ext>
          </a:extLst>
        </xdr:cNvPr>
        <xdr:cNvPicPr>
          <a:picLocks noChangeAspect="1"/>
        </xdr:cNvPicPr>
      </xdr:nvPicPr>
      <xdr:blipFill>
        <a:blip xmlns:r="http://schemas.openxmlformats.org/officeDocument/2006/relationships" r:embed="rId6"/>
        <a:stretch>
          <a:fillRect/>
        </a:stretch>
      </xdr:blipFill>
      <xdr:spPr>
        <a:xfrm>
          <a:off x="4932829" y="1514587"/>
          <a:ext cx="3394934" cy="2396714"/>
        </a:xfrm>
        <a:prstGeom prst="rect">
          <a:avLst/>
        </a:prstGeom>
      </xdr:spPr>
    </xdr:pic>
    <xdr:clientData/>
  </xdr:twoCellAnchor>
  <xdr:twoCellAnchor editAs="oneCell">
    <xdr:from>
      <xdr:col>2</xdr:col>
      <xdr:colOff>100852</xdr:colOff>
      <xdr:row>21</xdr:row>
      <xdr:rowOff>67235</xdr:rowOff>
    </xdr:from>
    <xdr:to>
      <xdr:col>6</xdr:col>
      <xdr:colOff>338417</xdr:colOff>
      <xdr:row>34</xdr:row>
      <xdr:rowOff>94129</xdr:rowOff>
    </xdr:to>
    <xdr:pic>
      <xdr:nvPicPr>
        <xdr:cNvPr id="8" name="9 Imagen">
          <a:extLst>
            <a:ext uri="{FF2B5EF4-FFF2-40B4-BE49-F238E27FC236}">
              <a16:creationId xmlns:a16="http://schemas.microsoft.com/office/drawing/2014/main" id="{6F84B7A6-5EE3-4FDE-A75F-A57E1611AEE6}"/>
            </a:ext>
          </a:extLst>
        </xdr:cNvPr>
        <xdr:cNvPicPr>
          <a:picLocks noChangeAspect="1"/>
        </xdr:cNvPicPr>
      </xdr:nvPicPr>
      <xdr:blipFill>
        <a:blip xmlns:r="http://schemas.openxmlformats.org/officeDocument/2006/relationships" r:embed="rId7"/>
        <a:stretch>
          <a:fillRect/>
        </a:stretch>
      </xdr:blipFill>
      <xdr:spPr>
        <a:xfrm>
          <a:off x="702832" y="4684955"/>
          <a:ext cx="3437965" cy="2419574"/>
        </a:xfrm>
        <a:prstGeom prst="rect">
          <a:avLst/>
        </a:prstGeom>
      </xdr:spPr>
    </xdr:pic>
    <xdr:clientData/>
  </xdr:twoCellAnchor>
  <xdr:twoCellAnchor editAs="oneCell">
    <xdr:from>
      <xdr:col>8</xdr:col>
      <xdr:colOff>112059</xdr:colOff>
      <xdr:row>21</xdr:row>
      <xdr:rowOff>89647</xdr:rowOff>
    </xdr:from>
    <xdr:to>
      <xdr:col>11</xdr:col>
      <xdr:colOff>5379</xdr:colOff>
      <xdr:row>34</xdr:row>
      <xdr:rowOff>93681</xdr:rowOff>
    </xdr:to>
    <xdr:pic>
      <xdr:nvPicPr>
        <xdr:cNvPr id="9" name="11 Imagen">
          <a:extLst>
            <a:ext uri="{FF2B5EF4-FFF2-40B4-BE49-F238E27FC236}">
              <a16:creationId xmlns:a16="http://schemas.microsoft.com/office/drawing/2014/main" id="{DF5B89D6-B4D2-4EBF-B59B-2B6609FC869D}"/>
            </a:ext>
          </a:extLst>
        </xdr:cNvPr>
        <xdr:cNvPicPr>
          <a:picLocks noChangeAspect="1"/>
        </xdr:cNvPicPr>
      </xdr:nvPicPr>
      <xdr:blipFill>
        <a:blip xmlns:r="http://schemas.openxmlformats.org/officeDocument/2006/relationships" r:embed="rId8"/>
        <a:stretch>
          <a:fillRect/>
        </a:stretch>
      </xdr:blipFill>
      <xdr:spPr>
        <a:xfrm>
          <a:off x="4988859" y="4707367"/>
          <a:ext cx="3413760" cy="2396714"/>
        </a:xfrm>
        <a:prstGeom prst="rect">
          <a:avLst/>
        </a:prstGeom>
      </xdr:spPr>
    </xdr:pic>
    <xdr:clientData/>
  </xdr:twoCellAnchor>
  <xdr:twoCellAnchor editAs="oneCell">
    <xdr:from>
      <xdr:col>2</xdr:col>
      <xdr:colOff>179294</xdr:colOff>
      <xdr:row>53</xdr:row>
      <xdr:rowOff>67235</xdr:rowOff>
    </xdr:from>
    <xdr:to>
      <xdr:col>6</xdr:col>
      <xdr:colOff>416859</xdr:colOff>
      <xdr:row>66</xdr:row>
      <xdr:rowOff>105335</xdr:rowOff>
    </xdr:to>
    <xdr:pic>
      <xdr:nvPicPr>
        <xdr:cNvPr id="10" name="12 Imagen">
          <a:extLst>
            <a:ext uri="{FF2B5EF4-FFF2-40B4-BE49-F238E27FC236}">
              <a16:creationId xmlns:a16="http://schemas.microsoft.com/office/drawing/2014/main" id="{8013DE2B-C588-465C-9F15-65282288DE9B}"/>
            </a:ext>
          </a:extLst>
        </xdr:cNvPr>
        <xdr:cNvPicPr>
          <a:picLocks noChangeAspect="1"/>
        </xdr:cNvPicPr>
      </xdr:nvPicPr>
      <xdr:blipFill>
        <a:blip xmlns:r="http://schemas.openxmlformats.org/officeDocument/2006/relationships" r:embed="rId9"/>
        <a:stretch>
          <a:fillRect/>
        </a:stretch>
      </xdr:blipFill>
      <xdr:spPr>
        <a:xfrm>
          <a:off x="781274" y="10811435"/>
          <a:ext cx="3437965" cy="2415540"/>
        </a:xfrm>
        <a:prstGeom prst="rect">
          <a:avLst/>
        </a:prstGeom>
      </xdr:spPr>
    </xdr:pic>
    <xdr:clientData/>
  </xdr:twoCellAnchor>
  <xdr:twoCellAnchor editAs="oneCell">
    <xdr:from>
      <xdr:col>8</xdr:col>
      <xdr:colOff>44824</xdr:colOff>
      <xdr:row>53</xdr:row>
      <xdr:rowOff>67236</xdr:rowOff>
    </xdr:from>
    <xdr:to>
      <xdr:col>10</xdr:col>
      <xdr:colOff>909918</xdr:colOff>
      <xdr:row>66</xdr:row>
      <xdr:rowOff>105336</xdr:rowOff>
    </xdr:to>
    <xdr:pic>
      <xdr:nvPicPr>
        <xdr:cNvPr id="11" name="13 Imagen">
          <a:extLst>
            <a:ext uri="{FF2B5EF4-FFF2-40B4-BE49-F238E27FC236}">
              <a16:creationId xmlns:a16="http://schemas.microsoft.com/office/drawing/2014/main" id="{41E8A4C9-124C-45EE-A722-24D5DE8F26AA}"/>
            </a:ext>
          </a:extLst>
        </xdr:cNvPr>
        <xdr:cNvPicPr>
          <a:picLocks noChangeAspect="1"/>
        </xdr:cNvPicPr>
      </xdr:nvPicPr>
      <xdr:blipFill>
        <a:blip xmlns:r="http://schemas.openxmlformats.org/officeDocument/2006/relationships" r:embed="rId10"/>
        <a:stretch>
          <a:fillRect/>
        </a:stretch>
      </xdr:blipFill>
      <xdr:spPr>
        <a:xfrm>
          <a:off x="4921624" y="10811436"/>
          <a:ext cx="3417794" cy="2415540"/>
        </a:xfrm>
        <a:prstGeom prst="rect">
          <a:avLst/>
        </a:prstGeom>
      </xdr:spPr>
    </xdr:pic>
    <xdr:clientData/>
  </xdr:twoCellAnchor>
  <xdr:twoCellAnchor editAs="oneCell">
    <xdr:from>
      <xdr:col>2</xdr:col>
      <xdr:colOff>134470</xdr:colOff>
      <xdr:row>85</xdr:row>
      <xdr:rowOff>67236</xdr:rowOff>
    </xdr:from>
    <xdr:to>
      <xdr:col>6</xdr:col>
      <xdr:colOff>372035</xdr:colOff>
      <xdr:row>98</xdr:row>
      <xdr:rowOff>94130</xdr:rowOff>
    </xdr:to>
    <xdr:pic>
      <xdr:nvPicPr>
        <xdr:cNvPr id="12" name="14 Imagen">
          <a:extLst>
            <a:ext uri="{FF2B5EF4-FFF2-40B4-BE49-F238E27FC236}">
              <a16:creationId xmlns:a16="http://schemas.microsoft.com/office/drawing/2014/main" id="{0133387F-6D7D-408F-809C-FB95FDF94079}"/>
            </a:ext>
          </a:extLst>
        </xdr:cNvPr>
        <xdr:cNvPicPr>
          <a:picLocks noChangeAspect="1"/>
        </xdr:cNvPicPr>
      </xdr:nvPicPr>
      <xdr:blipFill>
        <a:blip xmlns:r="http://schemas.openxmlformats.org/officeDocument/2006/relationships" r:embed="rId11"/>
        <a:stretch>
          <a:fillRect/>
        </a:stretch>
      </xdr:blipFill>
      <xdr:spPr>
        <a:xfrm>
          <a:off x="736450" y="17105556"/>
          <a:ext cx="3437965" cy="2419574"/>
        </a:xfrm>
        <a:prstGeom prst="rect">
          <a:avLst/>
        </a:prstGeom>
      </xdr:spPr>
    </xdr:pic>
    <xdr:clientData/>
  </xdr:twoCellAnchor>
  <xdr:twoCellAnchor editAs="oneCell">
    <xdr:from>
      <xdr:col>8</xdr:col>
      <xdr:colOff>11205</xdr:colOff>
      <xdr:row>85</xdr:row>
      <xdr:rowOff>78441</xdr:rowOff>
    </xdr:from>
    <xdr:to>
      <xdr:col>10</xdr:col>
      <xdr:colOff>876299</xdr:colOff>
      <xdr:row>98</xdr:row>
      <xdr:rowOff>105335</xdr:rowOff>
    </xdr:to>
    <xdr:pic>
      <xdr:nvPicPr>
        <xdr:cNvPr id="13" name="3 Imagen">
          <a:extLst>
            <a:ext uri="{FF2B5EF4-FFF2-40B4-BE49-F238E27FC236}">
              <a16:creationId xmlns:a16="http://schemas.microsoft.com/office/drawing/2014/main" id="{CCC8EAE1-B1C3-47F7-9B61-732E541E22D4}"/>
            </a:ext>
          </a:extLst>
        </xdr:cNvPr>
        <xdr:cNvPicPr>
          <a:picLocks noChangeAspect="1"/>
        </xdr:cNvPicPr>
      </xdr:nvPicPr>
      <xdr:blipFill>
        <a:blip xmlns:r="http://schemas.openxmlformats.org/officeDocument/2006/relationships" r:embed="rId12"/>
        <a:stretch>
          <a:fillRect/>
        </a:stretch>
      </xdr:blipFill>
      <xdr:spPr>
        <a:xfrm>
          <a:off x="4888005" y="17116761"/>
          <a:ext cx="3417794" cy="2419574"/>
        </a:xfrm>
        <a:prstGeom prst="rect">
          <a:avLst/>
        </a:prstGeom>
      </xdr:spPr>
    </xdr:pic>
    <xdr:clientData/>
  </xdr:twoCellAnchor>
  <xdr:twoCellAnchor editAs="oneCell">
    <xdr:from>
      <xdr:col>2</xdr:col>
      <xdr:colOff>89647</xdr:colOff>
      <xdr:row>101</xdr:row>
      <xdr:rowOff>78441</xdr:rowOff>
    </xdr:from>
    <xdr:to>
      <xdr:col>6</xdr:col>
      <xdr:colOff>327212</xdr:colOff>
      <xdr:row>114</xdr:row>
      <xdr:rowOff>105335</xdr:rowOff>
    </xdr:to>
    <xdr:pic>
      <xdr:nvPicPr>
        <xdr:cNvPr id="14" name="4 Imagen">
          <a:extLst>
            <a:ext uri="{FF2B5EF4-FFF2-40B4-BE49-F238E27FC236}">
              <a16:creationId xmlns:a16="http://schemas.microsoft.com/office/drawing/2014/main" id="{BB8E150A-C042-4671-A830-A48DAA2A2EB7}"/>
            </a:ext>
          </a:extLst>
        </xdr:cNvPr>
        <xdr:cNvPicPr>
          <a:picLocks noChangeAspect="1"/>
        </xdr:cNvPicPr>
      </xdr:nvPicPr>
      <xdr:blipFill>
        <a:blip xmlns:r="http://schemas.openxmlformats.org/officeDocument/2006/relationships" r:embed="rId13"/>
        <a:stretch>
          <a:fillRect/>
        </a:stretch>
      </xdr:blipFill>
      <xdr:spPr>
        <a:xfrm>
          <a:off x="691627" y="20263821"/>
          <a:ext cx="3437965" cy="2419574"/>
        </a:xfrm>
        <a:prstGeom prst="rect">
          <a:avLst/>
        </a:prstGeom>
      </xdr:spPr>
    </xdr:pic>
    <xdr:clientData/>
  </xdr:twoCellAnchor>
  <xdr:twoCellAnchor editAs="oneCell">
    <xdr:from>
      <xdr:col>8</xdr:col>
      <xdr:colOff>56030</xdr:colOff>
      <xdr:row>101</xdr:row>
      <xdr:rowOff>78440</xdr:rowOff>
    </xdr:from>
    <xdr:to>
      <xdr:col>10</xdr:col>
      <xdr:colOff>921124</xdr:colOff>
      <xdr:row>114</xdr:row>
      <xdr:rowOff>105334</xdr:rowOff>
    </xdr:to>
    <xdr:pic>
      <xdr:nvPicPr>
        <xdr:cNvPr id="15" name="15 Imagen">
          <a:extLst>
            <a:ext uri="{FF2B5EF4-FFF2-40B4-BE49-F238E27FC236}">
              <a16:creationId xmlns:a16="http://schemas.microsoft.com/office/drawing/2014/main" id="{090F3E91-349F-48CB-B3DF-D22BA2EAFCFD}"/>
            </a:ext>
          </a:extLst>
        </xdr:cNvPr>
        <xdr:cNvPicPr>
          <a:picLocks noChangeAspect="1"/>
        </xdr:cNvPicPr>
      </xdr:nvPicPr>
      <xdr:blipFill>
        <a:blip xmlns:r="http://schemas.openxmlformats.org/officeDocument/2006/relationships" r:embed="rId14"/>
        <a:stretch>
          <a:fillRect/>
        </a:stretch>
      </xdr:blipFill>
      <xdr:spPr>
        <a:xfrm>
          <a:off x="4932830" y="20263820"/>
          <a:ext cx="3417794" cy="2419574"/>
        </a:xfrm>
        <a:prstGeom prst="rect">
          <a:avLst/>
        </a:prstGeom>
      </xdr:spPr>
    </xdr:pic>
    <xdr:clientData/>
  </xdr:twoCellAnchor>
  <xdr:twoCellAnchor editAs="oneCell">
    <xdr:from>
      <xdr:col>2</xdr:col>
      <xdr:colOff>134471</xdr:colOff>
      <xdr:row>117</xdr:row>
      <xdr:rowOff>67235</xdr:rowOff>
    </xdr:from>
    <xdr:to>
      <xdr:col>6</xdr:col>
      <xdr:colOff>372036</xdr:colOff>
      <xdr:row>130</xdr:row>
      <xdr:rowOff>101749</xdr:rowOff>
    </xdr:to>
    <xdr:pic>
      <xdr:nvPicPr>
        <xdr:cNvPr id="16" name="16 Imagen">
          <a:extLst>
            <a:ext uri="{FF2B5EF4-FFF2-40B4-BE49-F238E27FC236}">
              <a16:creationId xmlns:a16="http://schemas.microsoft.com/office/drawing/2014/main" id="{1D50C48A-BE63-4D73-AF08-42A402F6D525}"/>
            </a:ext>
          </a:extLst>
        </xdr:cNvPr>
        <xdr:cNvPicPr>
          <a:picLocks noChangeAspect="1"/>
        </xdr:cNvPicPr>
      </xdr:nvPicPr>
      <xdr:blipFill>
        <a:blip xmlns:r="http://schemas.openxmlformats.org/officeDocument/2006/relationships" r:embed="rId15"/>
        <a:stretch>
          <a:fillRect/>
        </a:stretch>
      </xdr:blipFill>
      <xdr:spPr>
        <a:xfrm>
          <a:off x="736451" y="23399675"/>
          <a:ext cx="3437965" cy="2427194"/>
        </a:xfrm>
        <a:prstGeom prst="rect">
          <a:avLst/>
        </a:prstGeom>
      </xdr:spPr>
    </xdr:pic>
    <xdr:clientData/>
  </xdr:twoCellAnchor>
  <xdr:twoCellAnchor editAs="oneCell">
    <xdr:from>
      <xdr:col>7</xdr:col>
      <xdr:colOff>313765</xdr:colOff>
      <xdr:row>117</xdr:row>
      <xdr:rowOff>100853</xdr:rowOff>
    </xdr:from>
    <xdr:to>
      <xdr:col>10</xdr:col>
      <xdr:colOff>797859</xdr:colOff>
      <xdr:row>130</xdr:row>
      <xdr:rowOff>127747</xdr:rowOff>
    </xdr:to>
    <xdr:pic>
      <xdr:nvPicPr>
        <xdr:cNvPr id="17" name="17 Imagen">
          <a:extLst>
            <a:ext uri="{FF2B5EF4-FFF2-40B4-BE49-F238E27FC236}">
              <a16:creationId xmlns:a16="http://schemas.microsoft.com/office/drawing/2014/main" id="{CA88D4FF-1DF7-4A62-82B9-9B36C80AA6B0}"/>
            </a:ext>
          </a:extLst>
        </xdr:cNvPr>
        <xdr:cNvPicPr>
          <a:picLocks noChangeAspect="1"/>
        </xdr:cNvPicPr>
      </xdr:nvPicPr>
      <xdr:blipFill>
        <a:blip xmlns:r="http://schemas.openxmlformats.org/officeDocument/2006/relationships" r:embed="rId16"/>
        <a:stretch>
          <a:fillRect/>
        </a:stretch>
      </xdr:blipFill>
      <xdr:spPr>
        <a:xfrm>
          <a:off x="4801945" y="23433293"/>
          <a:ext cx="3425414" cy="2419574"/>
        </a:xfrm>
        <a:prstGeom prst="rect">
          <a:avLst/>
        </a:prstGeom>
      </xdr:spPr>
    </xdr:pic>
    <xdr:clientData/>
  </xdr:twoCellAnchor>
  <xdr:twoCellAnchor editAs="oneCell">
    <xdr:from>
      <xdr:col>2</xdr:col>
      <xdr:colOff>67234</xdr:colOff>
      <xdr:row>133</xdr:row>
      <xdr:rowOff>100853</xdr:rowOff>
    </xdr:from>
    <xdr:to>
      <xdr:col>6</xdr:col>
      <xdr:colOff>304799</xdr:colOff>
      <xdr:row>146</xdr:row>
      <xdr:rowOff>127747</xdr:rowOff>
    </xdr:to>
    <xdr:pic>
      <xdr:nvPicPr>
        <xdr:cNvPr id="18" name="18 Imagen">
          <a:extLst>
            <a:ext uri="{FF2B5EF4-FFF2-40B4-BE49-F238E27FC236}">
              <a16:creationId xmlns:a16="http://schemas.microsoft.com/office/drawing/2014/main" id="{2686C616-0DBF-476B-8DBF-0F202BB03A48}"/>
            </a:ext>
          </a:extLst>
        </xdr:cNvPr>
        <xdr:cNvPicPr>
          <a:picLocks noChangeAspect="1"/>
        </xdr:cNvPicPr>
      </xdr:nvPicPr>
      <xdr:blipFill>
        <a:blip xmlns:r="http://schemas.openxmlformats.org/officeDocument/2006/relationships" r:embed="rId17"/>
        <a:stretch>
          <a:fillRect/>
        </a:stretch>
      </xdr:blipFill>
      <xdr:spPr>
        <a:xfrm>
          <a:off x="669214" y="26580353"/>
          <a:ext cx="3437965" cy="2419574"/>
        </a:xfrm>
        <a:prstGeom prst="rect">
          <a:avLst/>
        </a:prstGeom>
      </xdr:spPr>
    </xdr:pic>
    <xdr:clientData/>
  </xdr:twoCellAnchor>
  <xdr:twoCellAnchor editAs="oneCell">
    <xdr:from>
      <xdr:col>7</xdr:col>
      <xdr:colOff>336176</xdr:colOff>
      <xdr:row>133</xdr:row>
      <xdr:rowOff>67235</xdr:rowOff>
    </xdr:from>
    <xdr:to>
      <xdr:col>10</xdr:col>
      <xdr:colOff>820270</xdr:colOff>
      <xdr:row>146</xdr:row>
      <xdr:rowOff>94129</xdr:rowOff>
    </xdr:to>
    <xdr:pic>
      <xdr:nvPicPr>
        <xdr:cNvPr id="19" name="19 Imagen">
          <a:extLst>
            <a:ext uri="{FF2B5EF4-FFF2-40B4-BE49-F238E27FC236}">
              <a16:creationId xmlns:a16="http://schemas.microsoft.com/office/drawing/2014/main" id="{53719AAA-90F8-4376-9E94-5E701EF5FC16}"/>
            </a:ext>
          </a:extLst>
        </xdr:cNvPr>
        <xdr:cNvPicPr>
          <a:picLocks noChangeAspect="1"/>
        </xdr:cNvPicPr>
      </xdr:nvPicPr>
      <xdr:blipFill>
        <a:blip xmlns:r="http://schemas.openxmlformats.org/officeDocument/2006/relationships" r:embed="rId18"/>
        <a:stretch>
          <a:fillRect/>
        </a:stretch>
      </xdr:blipFill>
      <xdr:spPr>
        <a:xfrm>
          <a:off x="4824356" y="26546735"/>
          <a:ext cx="3425414" cy="2419574"/>
        </a:xfrm>
        <a:prstGeom prst="rect">
          <a:avLst/>
        </a:prstGeom>
      </xdr:spPr>
    </xdr:pic>
    <xdr:clientData/>
  </xdr:twoCellAnchor>
  <xdr:twoCellAnchor editAs="oneCell">
    <xdr:from>
      <xdr:col>2</xdr:col>
      <xdr:colOff>179294</xdr:colOff>
      <xdr:row>149</xdr:row>
      <xdr:rowOff>67236</xdr:rowOff>
    </xdr:from>
    <xdr:to>
      <xdr:col>6</xdr:col>
      <xdr:colOff>416859</xdr:colOff>
      <xdr:row>162</xdr:row>
      <xdr:rowOff>94130</xdr:rowOff>
    </xdr:to>
    <xdr:pic>
      <xdr:nvPicPr>
        <xdr:cNvPr id="20" name="20 Imagen">
          <a:extLst>
            <a:ext uri="{FF2B5EF4-FFF2-40B4-BE49-F238E27FC236}">
              <a16:creationId xmlns:a16="http://schemas.microsoft.com/office/drawing/2014/main" id="{5F3F16E5-7A19-4037-9067-C6BC43636083}"/>
            </a:ext>
          </a:extLst>
        </xdr:cNvPr>
        <xdr:cNvPicPr>
          <a:picLocks noChangeAspect="1"/>
        </xdr:cNvPicPr>
      </xdr:nvPicPr>
      <xdr:blipFill>
        <a:blip xmlns:r="http://schemas.openxmlformats.org/officeDocument/2006/relationships" r:embed="rId19"/>
        <a:stretch>
          <a:fillRect/>
        </a:stretch>
      </xdr:blipFill>
      <xdr:spPr>
        <a:xfrm>
          <a:off x="781274" y="29693796"/>
          <a:ext cx="3437965" cy="2419574"/>
        </a:xfrm>
        <a:prstGeom prst="rect">
          <a:avLst/>
        </a:prstGeom>
      </xdr:spPr>
    </xdr:pic>
    <xdr:clientData/>
  </xdr:twoCellAnchor>
  <xdr:twoCellAnchor editAs="oneCell">
    <xdr:from>
      <xdr:col>7</xdr:col>
      <xdr:colOff>336177</xdr:colOff>
      <xdr:row>149</xdr:row>
      <xdr:rowOff>89647</xdr:rowOff>
    </xdr:from>
    <xdr:to>
      <xdr:col>10</xdr:col>
      <xdr:colOff>820271</xdr:colOff>
      <xdr:row>162</xdr:row>
      <xdr:rowOff>116541</xdr:rowOff>
    </xdr:to>
    <xdr:pic>
      <xdr:nvPicPr>
        <xdr:cNvPr id="21" name="21 Imagen">
          <a:extLst>
            <a:ext uri="{FF2B5EF4-FFF2-40B4-BE49-F238E27FC236}">
              <a16:creationId xmlns:a16="http://schemas.microsoft.com/office/drawing/2014/main" id="{DA6435BD-D09C-4CA5-85B9-204F84DFEA26}"/>
            </a:ext>
          </a:extLst>
        </xdr:cNvPr>
        <xdr:cNvPicPr>
          <a:picLocks noChangeAspect="1"/>
        </xdr:cNvPicPr>
      </xdr:nvPicPr>
      <xdr:blipFill>
        <a:blip xmlns:r="http://schemas.openxmlformats.org/officeDocument/2006/relationships" r:embed="rId20"/>
        <a:stretch>
          <a:fillRect/>
        </a:stretch>
      </xdr:blipFill>
      <xdr:spPr>
        <a:xfrm>
          <a:off x="4824357" y="29716207"/>
          <a:ext cx="3425414" cy="2419574"/>
        </a:xfrm>
        <a:prstGeom prst="rect">
          <a:avLst/>
        </a:prstGeom>
      </xdr:spPr>
    </xdr:pic>
    <xdr:clientData/>
  </xdr:twoCellAnchor>
  <xdr:twoCellAnchor editAs="oneCell">
    <xdr:from>
      <xdr:col>2</xdr:col>
      <xdr:colOff>78441</xdr:colOff>
      <xdr:row>165</xdr:row>
      <xdr:rowOff>67236</xdr:rowOff>
    </xdr:from>
    <xdr:to>
      <xdr:col>6</xdr:col>
      <xdr:colOff>316006</xdr:colOff>
      <xdr:row>178</xdr:row>
      <xdr:rowOff>94130</xdr:rowOff>
    </xdr:to>
    <xdr:pic>
      <xdr:nvPicPr>
        <xdr:cNvPr id="22" name="24 Imagen">
          <a:extLst>
            <a:ext uri="{FF2B5EF4-FFF2-40B4-BE49-F238E27FC236}">
              <a16:creationId xmlns:a16="http://schemas.microsoft.com/office/drawing/2014/main" id="{A6515E9A-2A09-4BC9-9201-9C2DB6B1BFCE}"/>
            </a:ext>
          </a:extLst>
        </xdr:cNvPr>
        <xdr:cNvPicPr>
          <a:picLocks noChangeAspect="1"/>
        </xdr:cNvPicPr>
      </xdr:nvPicPr>
      <xdr:blipFill>
        <a:blip xmlns:r="http://schemas.openxmlformats.org/officeDocument/2006/relationships" r:embed="rId21"/>
        <a:stretch>
          <a:fillRect/>
        </a:stretch>
      </xdr:blipFill>
      <xdr:spPr>
        <a:xfrm>
          <a:off x="680421" y="32840856"/>
          <a:ext cx="3437965" cy="2419574"/>
        </a:xfrm>
        <a:prstGeom prst="rect">
          <a:avLst/>
        </a:prstGeom>
      </xdr:spPr>
    </xdr:pic>
    <xdr:clientData/>
  </xdr:twoCellAnchor>
  <xdr:twoCellAnchor editAs="oneCell">
    <xdr:from>
      <xdr:col>8</xdr:col>
      <xdr:colOff>112059</xdr:colOff>
      <xdr:row>165</xdr:row>
      <xdr:rowOff>112058</xdr:rowOff>
    </xdr:from>
    <xdr:to>
      <xdr:col>11</xdr:col>
      <xdr:colOff>35859</xdr:colOff>
      <xdr:row>178</xdr:row>
      <xdr:rowOff>138952</xdr:rowOff>
    </xdr:to>
    <xdr:pic>
      <xdr:nvPicPr>
        <xdr:cNvPr id="23" name="25 Imagen">
          <a:extLst>
            <a:ext uri="{FF2B5EF4-FFF2-40B4-BE49-F238E27FC236}">
              <a16:creationId xmlns:a16="http://schemas.microsoft.com/office/drawing/2014/main" id="{D2C3447E-2248-4B9C-A3B8-A241454E63BB}"/>
            </a:ext>
          </a:extLst>
        </xdr:cNvPr>
        <xdr:cNvPicPr>
          <a:picLocks noChangeAspect="1"/>
        </xdr:cNvPicPr>
      </xdr:nvPicPr>
      <xdr:blipFill>
        <a:blip xmlns:r="http://schemas.openxmlformats.org/officeDocument/2006/relationships" r:embed="rId22"/>
        <a:stretch>
          <a:fillRect/>
        </a:stretch>
      </xdr:blipFill>
      <xdr:spPr>
        <a:xfrm>
          <a:off x="4988859" y="32885678"/>
          <a:ext cx="3444240" cy="2419574"/>
        </a:xfrm>
        <a:prstGeom prst="rect">
          <a:avLst/>
        </a:prstGeom>
      </xdr:spPr>
    </xdr:pic>
    <xdr:clientData/>
  </xdr:twoCellAnchor>
  <xdr:twoCellAnchor editAs="oneCell">
    <xdr:from>
      <xdr:col>2</xdr:col>
      <xdr:colOff>156882</xdr:colOff>
      <xdr:row>181</xdr:row>
      <xdr:rowOff>78441</xdr:rowOff>
    </xdr:from>
    <xdr:to>
      <xdr:col>6</xdr:col>
      <xdr:colOff>394447</xdr:colOff>
      <xdr:row>194</xdr:row>
      <xdr:rowOff>116541</xdr:rowOff>
    </xdr:to>
    <xdr:pic>
      <xdr:nvPicPr>
        <xdr:cNvPr id="24" name="26 Imagen">
          <a:extLst>
            <a:ext uri="{FF2B5EF4-FFF2-40B4-BE49-F238E27FC236}">
              <a16:creationId xmlns:a16="http://schemas.microsoft.com/office/drawing/2014/main" id="{8DCF58A5-BB17-4D75-A936-951F672C85FD}"/>
            </a:ext>
          </a:extLst>
        </xdr:cNvPr>
        <xdr:cNvPicPr>
          <a:picLocks noChangeAspect="1"/>
        </xdr:cNvPicPr>
      </xdr:nvPicPr>
      <xdr:blipFill>
        <a:blip xmlns:r="http://schemas.openxmlformats.org/officeDocument/2006/relationships" r:embed="rId23"/>
        <a:stretch>
          <a:fillRect/>
        </a:stretch>
      </xdr:blipFill>
      <xdr:spPr>
        <a:xfrm>
          <a:off x="758862" y="35999121"/>
          <a:ext cx="3437965" cy="2415540"/>
        </a:xfrm>
        <a:prstGeom prst="rect">
          <a:avLst/>
        </a:prstGeom>
      </xdr:spPr>
    </xdr:pic>
    <xdr:clientData/>
  </xdr:twoCellAnchor>
  <xdr:twoCellAnchor editAs="oneCell">
    <xdr:from>
      <xdr:col>7</xdr:col>
      <xdr:colOff>369794</xdr:colOff>
      <xdr:row>181</xdr:row>
      <xdr:rowOff>112059</xdr:rowOff>
    </xdr:from>
    <xdr:to>
      <xdr:col>10</xdr:col>
      <xdr:colOff>853888</xdr:colOff>
      <xdr:row>194</xdr:row>
      <xdr:rowOff>58719</xdr:rowOff>
    </xdr:to>
    <xdr:pic>
      <xdr:nvPicPr>
        <xdr:cNvPr id="25" name="27 Imagen">
          <a:extLst>
            <a:ext uri="{FF2B5EF4-FFF2-40B4-BE49-F238E27FC236}">
              <a16:creationId xmlns:a16="http://schemas.microsoft.com/office/drawing/2014/main" id="{7892F3E5-2255-4ED2-836F-286D6810873F}"/>
            </a:ext>
          </a:extLst>
        </xdr:cNvPr>
        <xdr:cNvPicPr>
          <a:picLocks noChangeAspect="1"/>
        </xdr:cNvPicPr>
      </xdr:nvPicPr>
      <xdr:blipFill>
        <a:blip xmlns:r="http://schemas.openxmlformats.org/officeDocument/2006/relationships" r:embed="rId24"/>
        <a:stretch>
          <a:fillRect/>
        </a:stretch>
      </xdr:blipFill>
      <xdr:spPr>
        <a:xfrm>
          <a:off x="4857974" y="36032739"/>
          <a:ext cx="3425414" cy="2324100"/>
        </a:xfrm>
        <a:prstGeom prst="rect">
          <a:avLst/>
        </a:prstGeom>
      </xdr:spPr>
    </xdr:pic>
    <xdr:clientData/>
  </xdr:twoCellAnchor>
  <xdr:twoCellAnchor editAs="oneCell">
    <xdr:from>
      <xdr:col>2</xdr:col>
      <xdr:colOff>67235</xdr:colOff>
      <xdr:row>197</xdr:row>
      <xdr:rowOff>44823</xdr:rowOff>
    </xdr:from>
    <xdr:to>
      <xdr:col>6</xdr:col>
      <xdr:colOff>312420</xdr:colOff>
      <xdr:row>210</xdr:row>
      <xdr:rowOff>90543</xdr:rowOff>
    </xdr:to>
    <xdr:pic>
      <xdr:nvPicPr>
        <xdr:cNvPr id="26" name="30 Imagen">
          <a:extLst>
            <a:ext uri="{FF2B5EF4-FFF2-40B4-BE49-F238E27FC236}">
              <a16:creationId xmlns:a16="http://schemas.microsoft.com/office/drawing/2014/main" id="{F878D75B-7066-4BD2-91FF-17AC31B40A03}"/>
            </a:ext>
          </a:extLst>
        </xdr:cNvPr>
        <xdr:cNvPicPr>
          <a:picLocks noChangeAspect="1"/>
        </xdr:cNvPicPr>
      </xdr:nvPicPr>
      <xdr:blipFill>
        <a:blip xmlns:r="http://schemas.openxmlformats.org/officeDocument/2006/relationships" r:embed="rId25"/>
        <a:stretch>
          <a:fillRect/>
        </a:stretch>
      </xdr:blipFill>
      <xdr:spPr>
        <a:xfrm>
          <a:off x="669215" y="39036363"/>
          <a:ext cx="3445585" cy="2423160"/>
        </a:xfrm>
        <a:prstGeom prst="rect">
          <a:avLst/>
        </a:prstGeom>
      </xdr:spPr>
    </xdr:pic>
    <xdr:clientData/>
  </xdr:twoCellAnchor>
  <xdr:twoCellAnchor editAs="oneCell">
    <xdr:from>
      <xdr:col>8</xdr:col>
      <xdr:colOff>22411</xdr:colOff>
      <xdr:row>197</xdr:row>
      <xdr:rowOff>89647</xdr:rowOff>
    </xdr:from>
    <xdr:to>
      <xdr:col>10</xdr:col>
      <xdr:colOff>887505</xdr:colOff>
      <xdr:row>210</xdr:row>
      <xdr:rowOff>135367</xdr:rowOff>
    </xdr:to>
    <xdr:pic>
      <xdr:nvPicPr>
        <xdr:cNvPr id="27" name="33 Imagen">
          <a:extLst>
            <a:ext uri="{FF2B5EF4-FFF2-40B4-BE49-F238E27FC236}">
              <a16:creationId xmlns:a16="http://schemas.microsoft.com/office/drawing/2014/main" id="{2DDF5B57-34CF-45FA-8ECB-BCF82637C929}"/>
            </a:ext>
          </a:extLst>
        </xdr:cNvPr>
        <xdr:cNvPicPr>
          <a:picLocks noChangeAspect="1"/>
        </xdr:cNvPicPr>
      </xdr:nvPicPr>
      <xdr:blipFill>
        <a:blip xmlns:r="http://schemas.openxmlformats.org/officeDocument/2006/relationships" r:embed="rId26"/>
        <a:stretch>
          <a:fillRect/>
        </a:stretch>
      </xdr:blipFill>
      <xdr:spPr>
        <a:xfrm>
          <a:off x="4899211" y="39081187"/>
          <a:ext cx="3417794" cy="2423160"/>
        </a:xfrm>
        <a:prstGeom prst="rect">
          <a:avLst/>
        </a:prstGeom>
      </xdr:spPr>
    </xdr:pic>
    <xdr:clientData/>
  </xdr:twoCellAnchor>
  <xdr:twoCellAnchor editAs="oneCell">
    <xdr:from>
      <xdr:col>8</xdr:col>
      <xdr:colOff>33617</xdr:colOff>
      <xdr:row>69</xdr:row>
      <xdr:rowOff>44825</xdr:rowOff>
    </xdr:from>
    <xdr:to>
      <xdr:col>10</xdr:col>
      <xdr:colOff>906331</xdr:colOff>
      <xdr:row>82</xdr:row>
      <xdr:rowOff>90545</xdr:rowOff>
    </xdr:to>
    <xdr:pic>
      <xdr:nvPicPr>
        <xdr:cNvPr id="28" name="31 Imagen">
          <a:extLst>
            <a:ext uri="{FF2B5EF4-FFF2-40B4-BE49-F238E27FC236}">
              <a16:creationId xmlns:a16="http://schemas.microsoft.com/office/drawing/2014/main" id="{231FEF1E-890A-48DF-82F0-AA046D664C5A}"/>
            </a:ext>
          </a:extLst>
        </xdr:cNvPr>
        <xdr:cNvPicPr>
          <a:picLocks noChangeAspect="1"/>
        </xdr:cNvPicPr>
      </xdr:nvPicPr>
      <xdr:blipFill>
        <a:blip xmlns:r="http://schemas.openxmlformats.org/officeDocument/2006/relationships" r:embed="rId27"/>
        <a:stretch>
          <a:fillRect/>
        </a:stretch>
      </xdr:blipFill>
      <xdr:spPr>
        <a:xfrm>
          <a:off x="4910417" y="13852265"/>
          <a:ext cx="3425414" cy="2423160"/>
        </a:xfrm>
        <a:prstGeom prst="rect">
          <a:avLst/>
        </a:prstGeom>
      </xdr:spPr>
    </xdr:pic>
    <xdr:clientData/>
  </xdr:twoCellAnchor>
  <xdr:twoCellAnchor editAs="oneCell">
    <xdr:from>
      <xdr:col>2</xdr:col>
      <xdr:colOff>112058</xdr:colOff>
      <xdr:row>69</xdr:row>
      <xdr:rowOff>78442</xdr:rowOff>
    </xdr:from>
    <xdr:to>
      <xdr:col>6</xdr:col>
      <xdr:colOff>357243</xdr:colOff>
      <xdr:row>82</xdr:row>
      <xdr:rowOff>124162</xdr:rowOff>
    </xdr:to>
    <xdr:pic>
      <xdr:nvPicPr>
        <xdr:cNvPr id="29" name="34 Imagen">
          <a:extLst>
            <a:ext uri="{FF2B5EF4-FFF2-40B4-BE49-F238E27FC236}">
              <a16:creationId xmlns:a16="http://schemas.microsoft.com/office/drawing/2014/main" id="{2DB2BB55-B3F9-4D5B-B406-ED6DCF1307F2}"/>
            </a:ext>
          </a:extLst>
        </xdr:cNvPr>
        <xdr:cNvPicPr>
          <a:picLocks noChangeAspect="1"/>
        </xdr:cNvPicPr>
      </xdr:nvPicPr>
      <xdr:blipFill>
        <a:blip xmlns:r="http://schemas.openxmlformats.org/officeDocument/2006/relationships" r:embed="rId28"/>
        <a:stretch>
          <a:fillRect/>
        </a:stretch>
      </xdr:blipFill>
      <xdr:spPr>
        <a:xfrm>
          <a:off x="714038" y="13885882"/>
          <a:ext cx="3445585" cy="24231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76BB0655-A511-432B-9404-0C8C9C239F9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3E80189A-17D2-40E6-915D-A08E9B799D65}"/>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438150</xdr:colOff>
      <xdr:row>293</xdr:row>
      <xdr:rowOff>38100</xdr:rowOff>
    </xdr:from>
    <xdr:to>
      <xdr:col>4</xdr:col>
      <xdr:colOff>747387</xdr:colOff>
      <xdr:row>306</xdr:row>
      <xdr:rowOff>81600</xdr:rowOff>
    </xdr:to>
    <xdr:pic>
      <xdr:nvPicPr>
        <xdr:cNvPr id="4" name="Imagen 3">
          <a:extLst>
            <a:ext uri="{FF2B5EF4-FFF2-40B4-BE49-F238E27FC236}">
              <a16:creationId xmlns:a16="http://schemas.microsoft.com/office/drawing/2014/main" id="{8864BE64-CED6-4188-BA06-9C76C61E662D}"/>
            </a:ext>
          </a:extLst>
        </xdr:cNvPr>
        <xdr:cNvPicPr>
          <a:picLocks noChangeAspect="1"/>
        </xdr:cNvPicPr>
      </xdr:nvPicPr>
      <xdr:blipFill>
        <a:blip xmlns:r="http://schemas.openxmlformats.org/officeDocument/2006/relationships" r:embed="rId3"/>
        <a:stretch>
          <a:fillRect/>
        </a:stretch>
      </xdr:blipFill>
      <xdr:spPr>
        <a:xfrm>
          <a:off x="438150" y="54330600"/>
          <a:ext cx="3479157" cy="2420940"/>
        </a:xfrm>
        <a:prstGeom prst="rect">
          <a:avLst/>
        </a:prstGeom>
      </xdr:spPr>
    </xdr:pic>
    <xdr:clientData/>
  </xdr:twoCellAnchor>
  <xdr:twoCellAnchor editAs="oneCell">
    <xdr:from>
      <xdr:col>0</xdr:col>
      <xdr:colOff>333375</xdr:colOff>
      <xdr:row>37</xdr:row>
      <xdr:rowOff>66675</xdr:rowOff>
    </xdr:from>
    <xdr:to>
      <xdr:col>4</xdr:col>
      <xdr:colOff>645795</xdr:colOff>
      <xdr:row>50</xdr:row>
      <xdr:rowOff>112395</xdr:rowOff>
    </xdr:to>
    <xdr:pic>
      <xdr:nvPicPr>
        <xdr:cNvPr id="5" name="Imagen 4">
          <a:extLst>
            <a:ext uri="{FF2B5EF4-FFF2-40B4-BE49-F238E27FC236}">
              <a16:creationId xmlns:a16="http://schemas.microsoft.com/office/drawing/2014/main" id="{1A2228CB-D089-478E-8478-12DB977463BA}"/>
            </a:ext>
          </a:extLst>
        </xdr:cNvPr>
        <xdr:cNvPicPr>
          <a:picLocks noChangeAspect="1"/>
        </xdr:cNvPicPr>
      </xdr:nvPicPr>
      <xdr:blipFill>
        <a:blip xmlns:r="http://schemas.openxmlformats.org/officeDocument/2006/relationships" r:embed="rId4"/>
        <a:stretch>
          <a:fillRect/>
        </a:stretch>
      </xdr:blipFill>
      <xdr:spPr>
        <a:xfrm>
          <a:off x="333375" y="7298055"/>
          <a:ext cx="3482340" cy="2423160"/>
        </a:xfrm>
        <a:prstGeom prst="rect">
          <a:avLst/>
        </a:prstGeom>
      </xdr:spPr>
    </xdr:pic>
    <xdr:clientData/>
  </xdr:twoCellAnchor>
  <xdr:twoCellAnchor editAs="oneCell">
    <xdr:from>
      <xdr:col>0</xdr:col>
      <xdr:colOff>561975</xdr:colOff>
      <xdr:row>21</xdr:row>
      <xdr:rowOff>95250</xdr:rowOff>
    </xdr:from>
    <xdr:to>
      <xdr:col>5</xdr:col>
      <xdr:colOff>94773</xdr:colOff>
      <xdr:row>34</xdr:row>
      <xdr:rowOff>133349</xdr:rowOff>
    </xdr:to>
    <xdr:pic>
      <xdr:nvPicPr>
        <xdr:cNvPr id="6" name="Imagen 5">
          <a:extLst>
            <a:ext uri="{FF2B5EF4-FFF2-40B4-BE49-F238E27FC236}">
              <a16:creationId xmlns:a16="http://schemas.microsoft.com/office/drawing/2014/main" id="{B4A140C2-D24E-4DC5-8A94-73C51A087290}"/>
            </a:ext>
          </a:extLst>
        </xdr:cNvPr>
        <xdr:cNvPicPr>
          <a:picLocks noChangeAspect="1"/>
        </xdr:cNvPicPr>
      </xdr:nvPicPr>
      <xdr:blipFill>
        <a:blip xmlns:r="http://schemas.openxmlformats.org/officeDocument/2006/relationships" r:embed="rId5"/>
        <a:stretch>
          <a:fillRect/>
        </a:stretch>
      </xdr:blipFill>
      <xdr:spPr>
        <a:xfrm>
          <a:off x="561975" y="4385310"/>
          <a:ext cx="3495198" cy="2415539"/>
        </a:xfrm>
        <a:prstGeom prst="rect">
          <a:avLst/>
        </a:prstGeom>
      </xdr:spPr>
    </xdr:pic>
    <xdr:clientData/>
  </xdr:twoCellAnchor>
  <xdr:twoCellAnchor editAs="oneCell">
    <xdr:from>
      <xdr:col>6</xdr:col>
      <xdr:colOff>542925</xdr:colOff>
      <xdr:row>21</xdr:row>
      <xdr:rowOff>85725</xdr:rowOff>
    </xdr:from>
    <xdr:to>
      <xdr:col>10</xdr:col>
      <xdr:colOff>283845</xdr:colOff>
      <xdr:row>34</xdr:row>
      <xdr:rowOff>131445</xdr:rowOff>
    </xdr:to>
    <xdr:pic>
      <xdr:nvPicPr>
        <xdr:cNvPr id="7" name="Imagen 6">
          <a:extLst>
            <a:ext uri="{FF2B5EF4-FFF2-40B4-BE49-F238E27FC236}">
              <a16:creationId xmlns:a16="http://schemas.microsoft.com/office/drawing/2014/main" id="{3DED5157-662E-4709-B961-5B25F3AF93DB}"/>
            </a:ext>
          </a:extLst>
        </xdr:cNvPr>
        <xdr:cNvPicPr>
          <a:picLocks noChangeAspect="1"/>
        </xdr:cNvPicPr>
      </xdr:nvPicPr>
      <xdr:blipFill>
        <a:blip xmlns:r="http://schemas.openxmlformats.org/officeDocument/2006/relationships" r:embed="rId6"/>
        <a:stretch>
          <a:fillRect/>
        </a:stretch>
      </xdr:blipFill>
      <xdr:spPr>
        <a:xfrm>
          <a:off x="5015865" y="4375785"/>
          <a:ext cx="3489960" cy="2423160"/>
        </a:xfrm>
        <a:prstGeom prst="rect">
          <a:avLst/>
        </a:prstGeom>
      </xdr:spPr>
    </xdr:pic>
    <xdr:clientData/>
  </xdr:twoCellAnchor>
  <xdr:twoCellAnchor editAs="oneCell">
    <xdr:from>
      <xdr:col>6</xdr:col>
      <xdr:colOff>447675</xdr:colOff>
      <xdr:row>37</xdr:row>
      <xdr:rowOff>66675</xdr:rowOff>
    </xdr:from>
    <xdr:to>
      <xdr:col>10</xdr:col>
      <xdr:colOff>188595</xdr:colOff>
      <xdr:row>50</xdr:row>
      <xdr:rowOff>104775</xdr:rowOff>
    </xdr:to>
    <xdr:pic>
      <xdr:nvPicPr>
        <xdr:cNvPr id="8" name="Imagen 7">
          <a:extLst>
            <a:ext uri="{FF2B5EF4-FFF2-40B4-BE49-F238E27FC236}">
              <a16:creationId xmlns:a16="http://schemas.microsoft.com/office/drawing/2014/main" id="{2172B1F5-5477-4C3C-9A2D-64E8742525D4}"/>
            </a:ext>
          </a:extLst>
        </xdr:cNvPr>
        <xdr:cNvPicPr>
          <a:picLocks noChangeAspect="1"/>
        </xdr:cNvPicPr>
      </xdr:nvPicPr>
      <xdr:blipFill>
        <a:blip xmlns:r="http://schemas.openxmlformats.org/officeDocument/2006/relationships" r:embed="rId7"/>
        <a:stretch>
          <a:fillRect/>
        </a:stretch>
      </xdr:blipFill>
      <xdr:spPr>
        <a:xfrm>
          <a:off x="4920615" y="7298055"/>
          <a:ext cx="3489960" cy="2415540"/>
        </a:xfrm>
        <a:prstGeom prst="rect">
          <a:avLst/>
        </a:prstGeom>
      </xdr:spPr>
    </xdr:pic>
    <xdr:clientData/>
  </xdr:twoCellAnchor>
  <xdr:twoCellAnchor editAs="oneCell">
    <xdr:from>
      <xdr:col>0</xdr:col>
      <xdr:colOff>419100</xdr:colOff>
      <xdr:row>245</xdr:row>
      <xdr:rowOff>57150</xdr:rowOff>
    </xdr:from>
    <xdr:to>
      <xdr:col>4</xdr:col>
      <xdr:colOff>731520</xdr:colOff>
      <xdr:row>258</xdr:row>
      <xdr:rowOff>95250</xdr:rowOff>
    </xdr:to>
    <xdr:pic>
      <xdr:nvPicPr>
        <xdr:cNvPr id="9" name="Imagen 8">
          <a:extLst>
            <a:ext uri="{FF2B5EF4-FFF2-40B4-BE49-F238E27FC236}">
              <a16:creationId xmlns:a16="http://schemas.microsoft.com/office/drawing/2014/main" id="{5BE7BDEF-76A5-4729-84AA-233B09F89DDE}"/>
            </a:ext>
          </a:extLst>
        </xdr:cNvPr>
        <xdr:cNvPicPr>
          <a:picLocks noChangeAspect="1"/>
        </xdr:cNvPicPr>
      </xdr:nvPicPr>
      <xdr:blipFill>
        <a:blip xmlns:r="http://schemas.openxmlformats.org/officeDocument/2006/relationships" r:embed="rId8"/>
        <a:stretch>
          <a:fillRect/>
        </a:stretch>
      </xdr:blipFill>
      <xdr:spPr>
        <a:xfrm>
          <a:off x="419100" y="45525690"/>
          <a:ext cx="3482340" cy="2415540"/>
        </a:xfrm>
        <a:prstGeom prst="rect">
          <a:avLst/>
        </a:prstGeom>
      </xdr:spPr>
    </xdr:pic>
    <xdr:clientData/>
  </xdr:twoCellAnchor>
  <xdr:twoCellAnchor editAs="oneCell">
    <xdr:from>
      <xdr:col>6</xdr:col>
      <xdr:colOff>495300</xdr:colOff>
      <xdr:row>245</xdr:row>
      <xdr:rowOff>85725</xdr:rowOff>
    </xdr:from>
    <xdr:to>
      <xdr:col>10</xdr:col>
      <xdr:colOff>190500</xdr:colOff>
      <xdr:row>258</xdr:row>
      <xdr:rowOff>93345</xdr:rowOff>
    </xdr:to>
    <xdr:pic>
      <xdr:nvPicPr>
        <xdr:cNvPr id="10" name="Imagen 9">
          <a:extLst>
            <a:ext uri="{FF2B5EF4-FFF2-40B4-BE49-F238E27FC236}">
              <a16:creationId xmlns:a16="http://schemas.microsoft.com/office/drawing/2014/main" id="{0F7885EF-337C-4DC9-A9CD-26319C47281B}"/>
            </a:ext>
          </a:extLst>
        </xdr:cNvPr>
        <xdr:cNvPicPr>
          <a:picLocks noChangeAspect="1"/>
        </xdr:cNvPicPr>
      </xdr:nvPicPr>
      <xdr:blipFill>
        <a:blip xmlns:r="http://schemas.openxmlformats.org/officeDocument/2006/relationships" r:embed="rId9"/>
        <a:stretch>
          <a:fillRect/>
        </a:stretch>
      </xdr:blipFill>
      <xdr:spPr>
        <a:xfrm>
          <a:off x="4968240" y="45554265"/>
          <a:ext cx="3444240" cy="2385060"/>
        </a:xfrm>
        <a:prstGeom prst="rect">
          <a:avLst/>
        </a:prstGeom>
      </xdr:spPr>
    </xdr:pic>
    <xdr:clientData/>
  </xdr:twoCellAnchor>
  <xdr:twoCellAnchor editAs="oneCell">
    <xdr:from>
      <xdr:col>6</xdr:col>
      <xdr:colOff>476250</xdr:colOff>
      <xdr:row>293</xdr:row>
      <xdr:rowOff>66675</xdr:rowOff>
    </xdr:from>
    <xdr:to>
      <xdr:col>10</xdr:col>
      <xdr:colOff>224790</xdr:colOff>
      <xdr:row>306</xdr:row>
      <xdr:rowOff>104775</xdr:rowOff>
    </xdr:to>
    <xdr:pic>
      <xdr:nvPicPr>
        <xdr:cNvPr id="11" name="Imagen 10">
          <a:extLst>
            <a:ext uri="{FF2B5EF4-FFF2-40B4-BE49-F238E27FC236}">
              <a16:creationId xmlns:a16="http://schemas.microsoft.com/office/drawing/2014/main" id="{991D625D-4936-4410-B829-AE2BA6E85E2C}"/>
            </a:ext>
          </a:extLst>
        </xdr:cNvPr>
        <xdr:cNvPicPr>
          <a:picLocks noChangeAspect="1"/>
        </xdr:cNvPicPr>
      </xdr:nvPicPr>
      <xdr:blipFill>
        <a:blip xmlns:r="http://schemas.openxmlformats.org/officeDocument/2006/relationships" r:embed="rId10"/>
        <a:stretch>
          <a:fillRect/>
        </a:stretch>
      </xdr:blipFill>
      <xdr:spPr>
        <a:xfrm>
          <a:off x="4949190" y="54359175"/>
          <a:ext cx="3497580" cy="2415540"/>
        </a:xfrm>
        <a:prstGeom prst="rect">
          <a:avLst/>
        </a:prstGeom>
      </xdr:spPr>
    </xdr:pic>
    <xdr:clientData/>
  </xdr:twoCellAnchor>
  <xdr:twoCellAnchor editAs="oneCell">
    <xdr:from>
      <xdr:col>6</xdr:col>
      <xdr:colOff>495300</xdr:colOff>
      <xdr:row>325</xdr:row>
      <xdr:rowOff>76200</xdr:rowOff>
    </xdr:from>
    <xdr:to>
      <xdr:col>10</xdr:col>
      <xdr:colOff>238125</xdr:colOff>
      <xdr:row>338</xdr:row>
      <xdr:rowOff>119380</xdr:rowOff>
    </xdr:to>
    <xdr:pic>
      <xdr:nvPicPr>
        <xdr:cNvPr id="12" name="Imagen 11" descr="E:\DCIM\144___05\IMG_2128.JPG">
          <a:extLst>
            <a:ext uri="{FF2B5EF4-FFF2-40B4-BE49-F238E27FC236}">
              <a16:creationId xmlns:a16="http://schemas.microsoft.com/office/drawing/2014/main" id="{C788CB61-9A6B-4A84-B38C-614B827E2CF3}"/>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68240" y="60251340"/>
          <a:ext cx="3491865" cy="2420620"/>
        </a:xfrm>
        <a:prstGeom prst="rect">
          <a:avLst/>
        </a:prstGeom>
        <a:noFill/>
        <a:ln>
          <a:noFill/>
        </a:ln>
      </xdr:spPr>
    </xdr:pic>
    <xdr:clientData/>
  </xdr:twoCellAnchor>
  <xdr:twoCellAnchor editAs="oneCell">
    <xdr:from>
      <xdr:col>0</xdr:col>
      <xdr:colOff>0</xdr:colOff>
      <xdr:row>325</xdr:row>
      <xdr:rowOff>0</xdr:rowOff>
    </xdr:from>
    <xdr:to>
      <xdr:col>4</xdr:col>
      <xdr:colOff>312420</xdr:colOff>
      <xdr:row>338</xdr:row>
      <xdr:rowOff>45720</xdr:rowOff>
    </xdr:to>
    <xdr:pic>
      <xdr:nvPicPr>
        <xdr:cNvPr id="13" name="Imagen 12">
          <a:extLst>
            <a:ext uri="{FF2B5EF4-FFF2-40B4-BE49-F238E27FC236}">
              <a16:creationId xmlns:a16="http://schemas.microsoft.com/office/drawing/2014/main" id="{D2B34F75-6E97-4F47-B1FB-C66FA1A24F91}"/>
            </a:ext>
          </a:extLst>
        </xdr:cNvPr>
        <xdr:cNvPicPr>
          <a:picLocks noChangeAspect="1"/>
        </xdr:cNvPicPr>
      </xdr:nvPicPr>
      <xdr:blipFill>
        <a:blip xmlns:r="http://schemas.openxmlformats.org/officeDocument/2006/relationships" r:embed="rId12"/>
        <a:stretch>
          <a:fillRect/>
        </a:stretch>
      </xdr:blipFill>
      <xdr:spPr>
        <a:xfrm>
          <a:off x="0" y="60175140"/>
          <a:ext cx="3482340" cy="2423160"/>
        </a:xfrm>
        <a:prstGeom prst="rect">
          <a:avLst/>
        </a:prstGeom>
      </xdr:spPr>
    </xdr:pic>
    <xdr:clientData/>
  </xdr:twoCellAnchor>
  <xdr:twoCellAnchor editAs="oneCell">
    <xdr:from>
      <xdr:col>0</xdr:col>
      <xdr:colOff>333375</xdr:colOff>
      <xdr:row>5</xdr:row>
      <xdr:rowOff>47625</xdr:rowOff>
    </xdr:from>
    <xdr:to>
      <xdr:col>4</xdr:col>
      <xdr:colOff>672278</xdr:colOff>
      <xdr:row>18</xdr:row>
      <xdr:rowOff>91125</xdr:rowOff>
    </xdr:to>
    <xdr:pic>
      <xdr:nvPicPr>
        <xdr:cNvPr id="14" name="Imagen 13">
          <a:extLst>
            <a:ext uri="{FF2B5EF4-FFF2-40B4-BE49-F238E27FC236}">
              <a16:creationId xmlns:a16="http://schemas.microsoft.com/office/drawing/2014/main" id="{7B8985F8-94B4-47F0-BEBD-0F27985E19DA}"/>
            </a:ext>
          </a:extLst>
        </xdr:cNvPr>
        <xdr:cNvPicPr>
          <a:picLocks noChangeAspect="1"/>
        </xdr:cNvPicPr>
      </xdr:nvPicPr>
      <xdr:blipFill>
        <a:blip xmlns:r="http://schemas.openxmlformats.org/officeDocument/2006/relationships" r:embed="rId13"/>
        <a:stretch>
          <a:fillRect/>
        </a:stretch>
      </xdr:blipFill>
      <xdr:spPr>
        <a:xfrm>
          <a:off x="333375" y="1396365"/>
          <a:ext cx="3508823" cy="2420940"/>
        </a:xfrm>
        <a:prstGeom prst="rect">
          <a:avLst/>
        </a:prstGeom>
      </xdr:spPr>
    </xdr:pic>
    <xdr:clientData/>
  </xdr:twoCellAnchor>
  <xdr:twoCellAnchor editAs="oneCell">
    <xdr:from>
      <xdr:col>6</xdr:col>
      <xdr:colOff>447675</xdr:colOff>
      <xdr:row>5</xdr:row>
      <xdr:rowOff>104775</xdr:rowOff>
    </xdr:from>
    <xdr:to>
      <xdr:col>10</xdr:col>
      <xdr:colOff>222991</xdr:colOff>
      <xdr:row>18</xdr:row>
      <xdr:rowOff>148275</xdr:rowOff>
    </xdr:to>
    <xdr:pic>
      <xdr:nvPicPr>
        <xdr:cNvPr id="15" name="Imagen 14">
          <a:extLst>
            <a:ext uri="{FF2B5EF4-FFF2-40B4-BE49-F238E27FC236}">
              <a16:creationId xmlns:a16="http://schemas.microsoft.com/office/drawing/2014/main" id="{63227BA7-123E-41F4-BA55-4E6160A5F7CC}"/>
            </a:ext>
          </a:extLst>
        </xdr:cNvPr>
        <xdr:cNvPicPr>
          <a:picLocks noChangeAspect="1"/>
        </xdr:cNvPicPr>
      </xdr:nvPicPr>
      <xdr:blipFill>
        <a:blip xmlns:r="http://schemas.openxmlformats.org/officeDocument/2006/relationships" r:embed="rId14"/>
        <a:stretch>
          <a:fillRect/>
        </a:stretch>
      </xdr:blipFill>
      <xdr:spPr>
        <a:xfrm>
          <a:off x="4920615" y="1453515"/>
          <a:ext cx="3524356" cy="2420940"/>
        </a:xfrm>
        <a:prstGeom prst="rect">
          <a:avLst/>
        </a:prstGeom>
      </xdr:spPr>
    </xdr:pic>
    <xdr:clientData/>
  </xdr:twoCellAnchor>
  <xdr:twoCellAnchor editAs="oneCell">
    <xdr:from>
      <xdr:col>0</xdr:col>
      <xdr:colOff>333375</xdr:colOff>
      <xdr:row>53</xdr:row>
      <xdr:rowOff>95250</xdr:rowOff>
    </xdr:from>
    <xdr:to>
      <xdr:col>4</xdr:col>
      <xdr:colOff>755724</xdr:colOff>
      <xdr:row>66</xdr:row>
      <xdr:rowOff>138750</xdr:rowOff>
    </xdr:to>
    <xdr:pic>
      <xdr:nvPicPr>
        <xdr:cNvPr id="16" name="Imagen 15">
          <a:extLst>
            <a:ext uri="{FF2B5EF4-FFF2-40B4-BE49-F238E27FC236}">
              <a16:creationId xmlns:a16="http://schemas.microsoft.com/office/drawing/2014/main" id="{1B01D5BE-5516-40BD-B297-123C129E4E65}"/>
            </a:ext>
          </a:extLst>
        </xdr:cNvPr>
        <xdr:cNvPicPr>
          <a:picLocks noChangeAspect="1"/>
        </xdr:cNvPicPr>
      </xdr:nvPicPr>
      <xdr:blipFill>
        <a:blip xmlns:r="http://schemas.openxmlformats.org/officeDocument/2006/relationships" r:embed="rId15"/>
        <a:stretch>
          <a:fillRect/>
        </a:stretch>
      </xdr:blipFill>
      <xdr:spPr>
        <a:xfrm>
          <a:off x="333375" y="10267950"/>
          <a:ext cx="3592269" cy="2420940"/>
        </a:xfrm>
        <a:prstGeom prst="rect">
          <a:avLst/>
        </a:prstGeom>
      </xdr:spPr>
    </xdr:pic>
    <xdr:clientData/>
  </xdr:twoCellAnchor>
  <xdr:twoCellAnchor editAs="oneCell">
    <xdr:from>
      <xdr:col>6</xdr:col>
      <xdr:colOff>304800</xdr:colOff>
      <xdr:row>53</xdr:row>
      <xdr:rowOff>76200</xdr:rowOff>
    </xdr:from>
    <xdr:to>
      <xdr:col>10</xdr:col>
      <xdr:colOff>150914</xdr:colOff>
      <xdr:row>66</xdr:row>
      <xdr:rowOff>119700</xdr:rowOff>
    </xdr:to>
    <xdr:pic>
      <xdr:nvPicPr>
        <xdr:cNvPr id="17" name="Imagen 16">
          <a:extLst>
            <a:ext uri="{FF2B5EF4-FFF2-40B4-BE49-F238E27FC236}">
              <a16:creationId xmlns:a16="http://schemas.microsoft.com/office/drawing/2014/main" id="{B649ACA0-7525-4553-AEC3-D1B4B2E1092B}"/>
            </a:ext>
          </a:extLst>
        </xdr:cNvPr>
        <xdr:cNvPicPr>
          <a:picLocks noChangeAspect="1"/>
        </xdr:cNvPicPr>
      </xdr:nvPicPr>
      <xdr:blipFill>
        <a:blip xmlns:r="http://schemas.openxmlformats.org/officeDocument/2006/relationships" r:embed="rId16"/>
        <a:stretch>
          <a:fillRect/>
        </a:stretch>
      </xdr:blipFill>
      <xdr:spPr>
        <a:xfrm>
          <a:off x="4777740" y="10248900"/>
          <a:ext cx="3595154" cy="2420940"/>
        </a:xfrm>
        <a:prstGeom prst="rect">
          <a:avLst/>
        </a:prstGeom>
      </xdr:spPr>
    </xdr:pic>
    <xdr:clientData/>
  </xdr:twoCellAnchor>
  <xdr:twoCellAnchor editAs="oneCell">
    <xdr:from>
      <xdr:col>0</xdr:col>
      <xdr:colOff>419100</xdr:colOff>
      <xdr:row>69</xdr:row>
      <xdr:rowOff>66675</xdr:rowOff>
    </xdr:from>
    <xdr:to>
      <xdr:col>5</xdr:col>
      <xdr:colOff>79449</xdr:colOff>
      <xdr:row>82</xdr:row>
      <xdr:rowOff>110175</xdr:rowOff>
    </xdr:to>
    <xdr:pic>
      <xdr:nvPicPr>
        <xdr:cNvPr id="18" name="Imagen 17">
          <a:extLst>
            <a:ext uri="{FF2B5EF4-FFF2-40B4-BE49-F238E27FC236}">
              <a16:creationId xmlns:a16="http://schemas.microsoft.com/office/drawing/2014/main" id="{CBE9BA6D-C557-4828-8CD0-52C974447C6D}"/>
            </a:ext>
          </a:extLst>
        </xdr:cNvPr>
        <xdr:cNvPicPr>
          <a:picLocks noChangeAspect="1"/>
        </xdr:cNvPicPr>
      </xdr:nvPicPr>
      <xdr:blipFill>
        <a:blip xmlns:r="http://schemas.openxmlformats.org/officeDocument/2006/relationships" r:embed="rId17"/>
        <a:stretch>
          <a:fillRect/>
        </a:stretch>
      </xdr:blipFill>
      <xdr:spPr>
        <a:xfrm>
          <a:off x="419100" y="13180695"/>
          <a:ext cx="3622749" cy="2420940"/>
        </a:xfrm>
        <a:prstGeom prst="rect">
          <a:avLst/>
        </a:prstGeom>
      </xdr:spPr>
    </xdr:pic>
    <xdr:clientData/>
  </xdr:twoCellAnchor>
  <xdr:twoCellAnchor editAs="oneCell">
    <xdr:from>
      <xdr:col>6</xdr:col>
      <xdr:colOff>276225</xdr:colOff>
      <xdr:row>69</xdr:row>
      <xdr:rowOff>76200</xdr:rowOff>
    </xdr:from>
    <xdr:to>
      <xdr:col>10</xdr:col>
      <xdr:colOff>133091</xdr:colOff>
      <xdr:row>82</xdr:row>
      <xdr:rowOff>119700</xdr:rowOff>
    </xdr:to>
    <xdr:pic>
      <xdr:nvPicPr>
        <xdr:cNvPr id="19" name="Imagen 18">
          <a:extLst>
            <a:ext uri="{FF2B5EF4-FFF2-40B4-BE49-F238E27FC236}">
              <a16:creationId xmlns:a16="http://schemas.microsoft.com/office/drawing/2014/main" id="{F3B69847-7229-4973-AB9B-8EDEE006002A}"/>
            </a:ext>
          </a:extLst>
        </xdr:cNvPr>
        <xdr:cNvPicPr>
          <a:picLocks noChangeAspect="1"/>
        </xdr:cNvPicPr>
      </xdr:nvPicPr>
      <xdr:blipFill>
        <a:blip xmlns:r="http://schemas.openxmlformats.org/officeDocument/2006/relationships" r:embed="rId18"/>
        <a:stretch>
          <a:fillRect/>
        </a:stretch>
      </xdr:blipFill>
      <xdr:spPr>
        <a:xfrm>
          <a:off x="4749165" y="13190220"/>
          <a:ext cx="3605906" cy="2420940"/>
        </a:xfrm>
        <a:prstGeom prst="rect">
          <a:avLst/>
        </a:prstGeom>
      </xdr:spPr>
    </xdr:pic>
    <xdr:clientData/>
  </xdr:twoCellAnchor>
  <xdr:twoCellAnchor editAs="oneCell">
    <xdr:from>
      <xdr:col>0</xdr:col>
      <xdr:colOff>285750</xdr:colOff>
      <xdr:row>85</xdr:row>
      <xdr:rowOff>85725</xdr:rowOff>
    </xdr:from>
    <xdr:to>
      <xdr:col>4</xdr:col>
      <xdr:colOff>702673</xdr:colOff>
      <xdr:row>98</xdr:row>
      <xdr:rowOff>129225</xdr:rowOff>
    </xdr:to>
    <xdr:pic>
      <xdr:nvPicPr>
        <xdr:cNvPr id="20" name="Imagen 19">
          <a:extLst>
            <a:ext uri="{FF2B5EF4-FFF2-40B4-BE49-F238E27FC236}">
              <a16:creationId xmlns:a16="http://schemas.microsoft.com/office/drawing/2014/main" id="{A434C6D7-636E-4934-A9B6-9638AC0F5954}"/>
            </a:ext>
          </a:extLst>
        </xdr:cNvPr>
        <xdr:cNvPicPr>
          <a:picLocks noChangeAspect="1"/>
        </xdr:cNvPicPr>
      </xdr:nvPicPr>
      <xdr:blipFill>
        <a:blip xmlns:r="http://schemas.openxmlformats.org/officeDocument/2006/relationships" r:embed="rId19"/>
        <a:stretch>
          <a:fillRect/>
        </a:stretch>
      </xdr:blipFill>
      <xdr:spPr>
        <a:xfrm>
          <a:off x="285750" y="16141065"/>
          <a:ext cx="3586843" cy="2420940"/>
        </a:xfrm>
        <a:prstGeom prst="rect">
          <a:avLst/>
        </a:prstGeom>
      </xdr:spPr>
    </xdr:pic>
    <xdr:clientData/>
  </xdr:twoCellAnchor>
  <xdr:twoCellAnchor editAs="oneCell">
    <xdr:from>
      <xdr:col>6</xdr:col>
      <xdr:colOff>323850</xdr:colOff>
      <xdr:row>85</xdr:row>
      <xdr:rowOff>104775</xdr:rowOff>
    </xdr:from>
    <xdr:to>
      <xdr:col>10</xdr:col>
      <xdr:colOff>175281</xdr:colOff>
      <xdr:row>98</xdr:row>
      <xdr:rowOff>148275</xdr:rowOff>
    </xdr:to>
    <xdr:pic>
      <xdr:nvPicPr>
        <xdr:cNvPr id="21" name="Imagen 20">
          <a:extLst>
            <a:ext uri="{FF2B5EF4-FFF2-40B4-BE49-F238E27FC236}">
              <a16:creationId xmlns:a16="http://schemas.microsoft.com/office/drawing/2014/main" id="{FF4C4E9F-5ED7-4C1B-8A2E-1D4E91283BDA}"/>
            </a:ext>
          </a:extLst>
        </xdr:cNvPr>
        <xdr:cNvPicPr>
          <a:picLocks noChangeAspect="1"/>
        </xdr:cNvPicPr>
      </xdr:nvPicPr>
      <xdr:blipFill>
        <a:blip xmlns:r="http://schemas.openxmlformats.org/officeDocument/2006/relationships" r:embed="rId20"/>
        <a:stretch>
          <a:fillRect/>
        </a:stretch>
      </xdr:blipFill>
      <xdr:spPr>
        <a:xfrm>
          <a:off x="4796790" y="16160115"/>
          <a:ext cx="3600471" cy="2420940"/>
        </a:xfrm>
        <a:prstGeom prst="rect">
          <a:avLst/>
        </a:prstGeom>
      </xdr:spPr>
    </xdr:pic>
    <xdr:clientData/>
  </xdr:twoCellAnchor>
  <xdr:twoCellAnchor editAs="oneCell">
    <xdr:from>
      <xdr:col>0</xdr:col>
      <xdr:colOff>371475</xdr:colOff>
      <xdr:row>101</xdr:row>
      <xdr:rowOff>85725</xdr:rowOff>
    </xdr:from>
    <xdr:to>
      <xdr:col>4</xdr:col>
      <xdr:colOff>680842</xdr:colOff>
      <xdr:row>114</xdr:row>
      <xdr:rowOff>129225</xdr:rowOff>
    </xdr:to>
    <xdr:pic>
      <xdr:nvPicPr>
        <xdr:cNvPr id="22" name="Imagen 21">
          <a:extLst>
            <a:ext uri="{FF2B5EF4-FFF2-40B4-BE49-F238E27FC236}">
              <a16:creationId xmlns:a16="http://schemas.microsoft.com/office/drawing/2014/main" id="{E19D8A6B-BE90-4F6F-8686-3CC756B43048}"/>
            </a:ext>
          </a:extLst>
        </xdr:cNvPr>
        <xdr:cNvPicPr>
          <a:picLocks noChangeAspect="1"/>
        </xdr:cNvPicPr>
      </xdr:nvPicPr>
      <xdr:blipFill>
        <a:blip xmlns:r="http://schemas.openxmlformats.org/officeDocument/2006/relationships" r:embed="rId21"/>
        <a:stretch>
          <a:fillRect/>
        </a:stretch>
      </xdr:blipFill>
      <xdr:spPr>
        <a:xfrm>
          <a:off x="371475" y="19082385"/>
          <a:ext cx="3479287" cy="2420940"/>
        </a:xfrm>
        <a:prstGeom prst="rect">
          <a:avLst/>
        </a:prstGeom>
      </xdr:spPr>
    </xdr:pic>
    <xdr:clientData/>
  </xdr:twoCellAnchor>
  <xdr:twoCellAnchor editAs="oneCell">
    <xdr:from>
      <xdr:col>6</xdr:col>
      <xdr:colOff>323850</xdr:colOff>
      <xdr:row>101</xdr:row>
      <xdr:rowOff>95250</xdr:rowOff>
    </xdr:from>
    <xdr:to>
      <xdr:col>10</xdr:col>
      <xdr:colOff>188481</xdr:colOff>
      <xdr:row>114</xdr:row>
      <xdr:rowOff>138750</xdr:rowOff>
    </xdr:to>
    <xdr:pic>
      <xdr:nvPicPr>
        <xdr:cNvPr id="23" name="Imagen 22">
          <a:extLst>
            <a:ext uri="{FF2B5EF4-FFF2-40B4-BE49-F238E27FC236}">
              <a16:creationId xmlns:a16="http://schemas.microsoft.com/office/drawing/2014/main" id="{29B06FD1-6D8C-4DE4-B743-285FED44ADC3}"/>
            </a:ext>
          </a:extLst>
        </xdr:cNvPr>
        <xdr:cNvPicPr>
          <a:picLocks noChangeAspect="1"/>
        </xdr:cNvPicPr>
      </xdr:nvPicPr>
      <xdr:blipFill>
        <a:blip xmlns:r="http://schemas.openxmlformats.org/officeDocument/2006/relationships" r:embed="rId22"/>
        <a:stretch>
          <a:fillRect/>
        </a:stretch>
      </xdr:blipFill>
      <xdr:spPr>
        <a:xfrm>
          <a:off x="4796790" y="19091910"/>
          <a:ext cx="3613671" cy="2420940"/>
        </a:xfrm>
        <a:prstGeom prst="rect">
          <a:avLst/>
        </a:prstGeom>
      </xdr:spPr>
    </xdr:pic>
    <xdr:clientData/>
  </xdr:twoCellAnchor>
  <xdr:twoCellAnchor editAs="oneCell">
    <xdr:from>
      <xdr:col>0</xdr:col>
      <xdr:colOff>457200</xdr:colOff>
      <xdr:row>117</xdr:row>
      <xdr:rowOff>85725</xdr:rowOff>
    </xdr:from>
    <xdr:to>
      <xdr:col>5</xdr:col>
      <xdr:colOff>7200</xdr:colOff>
      <xdr:row>130</xdr:row>
      <xdr:rowOff>129225</xdr:rowOff>
    </xdr:to>
    <xdr:pic>
      <xdr:nvPicPr>
        <xdr:cNvPr id="24" name="Imagen 23">
          <a:extLst>
            <a:ext uri="{FF2B5EF4-FFF2-40B4-BE49-F238E27FC236}">
              <a16:creationId xmlns:a16="http://schemas.microsoft.com/office/drawing/2014/main" id="{11FE39A5-2581-4239-9A24-083717CF1508}"/>
            </a:ext>
          </a:extLst>
        </xdr:cNvPr>
        <xdr:cNvPicPr>
          <a:picLocks noChangeAspect="1"/>
        </xdr:cNvPicPr>
      </xdr:nvPicPr>
      <xdr:blipFill>
        <a:blip xmlns:r="http://schemas.openxmlformats.org/officeDocument/2006/relationships" r:embed="rId23"/>
        <a:stretch>
          <a:fillRect/>
        </a:stretch>
      </xdr:blipFill>
      <xdr:spPr>
        <a:xfrm>
          <a:off x="457200" y="22023705"/>
          <a:ext cx="3512400" cy="2420940"/>
        </a:xfrm>
        <a:prstGeom prst="rect">
          <a:avLst/>
        </a:prstGeom>
      </xdr:spPr>
    </xdr:pic>
    <xdr:clientData/>
  </xdr:twoCellAnchor>
  <xdr:twoCellAnchor editAs="oneCell">
    <xdr:from>
      <xdr:col>6</xdr:col>
      <xdr:colOff>438150</xdr:colOff>
      <xdr:row>117</xdr:row>
      <xdr:rowOff>57150</xdr:rowOff>
    </xdr:from>
    <xdr:to>
      <xdr:col>10</xdr:col>
      <xdr:colOff>178650</xdr:colOff>
      <xdr:row>130</xdr:row>
      <xdr:rowOff>100650</xdr:rowOff>
    </xdr:to>
    <xdr:pic>
      <xdr:nvPicPr>
        <xdr:cNvPr id="25" name="Imagen 24">
          <a:extLst>
            <a:ext uri="{FF2B5EF4-FFF2-40B4-BE49-F238E27FC236}">
              <a16:creationId xmlns:a16="http://schemas.microsoft.com/office/drawing/2014/main" id="{84D27CAD-FC0C-450C-804E-FC9F0CCD1EB5}"/>
            </a:ext>
          </a:extLst>
        </xdr:cNvPr>
        <xdr:cNvPicPr>
          <a:picLocks noChangeAspect="1"/>
        </xdr:cNvPicPr>
      </xdr:nvPicPr>
      <xdr:blipFill>
        <a:blip xmlns:r="http://schemas.openxmlformats.org/officeDocument/2006/relationships" r:embed="rId24"/>
        <a:stretch>
          <a:fillRect/>
        </a:stretch>
      </xdr:blipFill>
      <xdr:spPr>
        <a:xfrm>
          <a:off x="4911090" y="21995130"/>
          <a:ext cx="3489540" cy="2420940"/>
        </a:xfrm>
        <a:prstGeom prst="rect">
          <a:avLst/>
        </a:prstGeom>
      </xdr:spPr>
    </xdr:pic>
    <xdr:clientData/>
  </xdr:twoCellAnchor>
  <xdr:twoCellAnchor editAs="oneCell">
    <xdr:from>
      <xdr:col>0</xdr:col>
      <xdr:colOff>323850</xdr:colOff>
      <xdr:row>133</xdr:row>
      <xdr:rowOff>66675</xdr:rowOff>
    </xdr:from>
    <xdr:to>
      <xdr:col>4</xdr:col>
      <xdr:colOff>567690</xdr:colOff>
      <xdr:row>146</xdr:row>
      <xdr:rowOff>131816</xdr:rowOff>
    </xdr:to>
    <xdr:pic>
      <xdr:nvPicPr>
        <xdr:cNvPr id="26" name="Imagen 25">
          <a:extLst>
            <a:ext uri="{FF2B5EF4-FFF2-40B4-BE49-F238E27FC236}">
              <a16:creationId xmlns:a16="http://schemas.microsoft.com/office/drawing/2014/main" id="{C6684724-6350-49A1-99AA-EC9735E68C74}"/>
            </a:ext>
          </a:extLst>
        </xdr:cNvPr>
        <xdr:cNvPicPr>
          <a:picLocks noChangeAspect="1"/>
        </xdr:cNvPicPr>
      </xdr:nvPicPr>
      <xdr:blipFill>
        <a:blip xmlns:r="http://schemas.openxmlformats.org/officeDocument/2006/relationships" r:embed="rId25"/>
        <a:stretch>
          <a:fillRect/>
        </a:stretch>
      </xdr:blipFill>
      <xdr:spPr>
        <a:xfrm>
          <a:off x="323850" y="24945975"/>
          <a:ext cx="3413760" cy="2442581"/>
        </a:xfrm>
        <a:prstGeom prst="rect">
          <a:avLst/>
        </a:prstGeom>
      </xdr:spPr>
    </xdr:pic>
    <xdr:clientData/>
  </xdr:twoCellAnchor>
  <xdr:twoCellAnchor editAs="oneCell">
    <xdr:from>
      <xdr:col>6</xdr:col>
      <xdr:colOff>0</xdr:colOff>
      <xdr:row>133</xdr:row>
      <xdr:rowOff>0</xdr:rowOff>
    </xdr:from>
    <xdr:to>
      <xdr:col>9</xdr:col>
      <xdr:colOff>502500</xdr:colOff>
      <xdr:row>146</xdr:row>
      <xdr:rowOff>43500</xdr:rowOff>
    </xdr:to>
    <xdr:pic>
      <xdr:nvPicPr>
        <xdr:cNvPr id="27" name="Imagen 26">
          <a:extLst>
            <a:ext uri="{FF2B5EF4-FFF2-40B4-BE49-F238E27FC236}">
              <a16:creationId xmlns:a16="http://schemas.microsoft.com/office/drawing/2014/main" id="{BCA93448-953B-4A58-8202-837EF6917EAC}"/>
            </a:ext>
          </a:extLst>
        </xdr:cNvPr>
        <xdr:cNvPicPr>
          <a:picLocks noChangeAspect="1"/>
        </xdr:cNvPicPr>
      </xdr:nvPicPr>
      <xdr:blipFill>
        <a:blip xmlns:r="http://schemas.openxmlformats.org/officeDocument/2006/relationships" r:embed="rId26"/>
        <a:stretch>
          <a:fillRect/>
        </a:stretch>
      </xdr:blipFill>
      <xdr:spPr>
        <a:xfrm>
          <a:off x="4472940" y="24879300"/>
          <a:ext cx="3459060" cy="2420940"/>
        </a:xfrm>
        <a:prstGeom prst="rect">
          <a:avLst/>
        </a:prstGeom>
      </xdr:spPr>
    </xdr:pic>
    <xdr:clientData/>
  </xdr:twoCellAnchor>
  <xdr:twoCellAnchor editAs="oneCell">
    <xdr:from>
      <xdr:col>0</xdr:col>
      <xdr:colOff>314325</xdr:colOff>
      <xdr:row>149</xdr:row>
      <xdr:rowOff>85725</xdr:rowOff>
    </xdr:from>
    <xdr:to>
      <xdr:col>4</xdr:col>
      <xdr:colOff>572135</xdr:colOff>
      <xdr:row>162</xdr:row>
      <xdr:rowOff>129570</xdr:rowOff>
    </xdr:to>
    <xdr:pic>
      <xdr:nvPicPr>
        <xdr:cNvPr id="28" name="Imagen 27">
          <a:extLst>
            <a:ext uri="{FF2B5EF4-FFF2-40B4-BE49-F238E27FC236}">
              <a16:creationId xmlns:a16="http://schemas.microsoft.com/office/drawing/2014/main" id="{DEFB33D2-8895-47EB-B503-C0D708297F99}"/>
            </a:ext>
          </a:extLst>
        </xdr:cNvPr>
        <xdr:cNvPicPr>
          <a:picLocks noChangeAspect="1"/>
        </xdr:cNvPicPr>
      </xdr:nvPicPr>
      <xdr:blipFill>
        <a:blip xmlns:r="http://schemas.openxmlformats.org/officeDocument/2006/relationships" r:embed="rId27"/>
        <a:stretch>
          <a:fillRect/>
        </a:stretch>
      </xdr:blipFill>
      <xdr:spPr>
        <a:xfrm>
          <a:off x="314325" y="27906345"/>
          <a:ext cx="3427730" cy="2421285"/>
        </a:xfrm>
        <a:prstGeom prst="rect">
          <a:avLst/>
        </a:prstGeom>
      </xdr:spPr>
    </xdr:pic>
    <xdr:clientData/>
  </xdr:twoCellAnchor>
  <xdr:twoCellAnchor editAs="oneCell">
    <xdr:from>
      <xdr:col>6</xdr:col>
      <xdr:colOff>409575</xdr:colOff>
      <xdr:row>149</xdr:row>
      <xdr:rowOff>57150</xdr:rowOff>
    </xdr:from>
    <xdr:to>
      <xdr:col>10</xdr:col>
      <xdr:colOff>147442</xdr:colOff>
      <xdr:row>162</xdr:row>
      <xdr:rowOff>100650</xdr:rowOff>
    </xdr:to>
    <xdr:pic>
      <xdr:nvPicPr>
        <xdr:cNvPr id="29" name="Imagen 28">
          <a:extLst>
            <a:ext uri="{FF2B5EF4-FFF2-40B4-BE49-F238E27FC236}">
              <a16:creationId xmlns:a16="http://schemas.microsoft.com/office/drawing/2014/main" id="{E87DC096-1D58-4984-9785-370F9EB9185B}"/>
            </a:ext>
          </a:extLst>
        </xdr:cNvPr>
        <xdr:cNvPicPr>
          <a:picLocks noChangeAspect="1"/>
        </xdr:cNvPicPr>
      </xdr:nvPicPr>
      <xdr:blipFill>
        <a:blip xmlns:r="http://schemas.openxmlformats.org/officeDocument/2006/relationships" r:embed="rId28"/>
        <a:stretch>
          <a:fillRect/>
        </a:stretch>
      </xdr:blipFill>
      <xdr:spPr>
        <a:xfrm>
          <a:off x="4882515" y="27877770"/>
          <a:ext cx="3486907" cy="2420940"/>
        </a:xfrm>
        <a:prstGeom prst="rect">
          <a:avLst/>
        </a:prstGeom>
      </xdr:spPr>
    </xdr:pic>
    <xdr:clientData/>
  </xdr:twoCellAnchor>
  <xdr:twoCellAnchor editAs="oneCell">
    <xdr:from>
      <xdr:col>0</xdr:col>
      <xdr:colOff>476250</xdr:colOff>
      <xdr:row>165</xdr:row>
      <xdr:rowOff>57150</xdr:rowOff>
    </xdr:from>
    <xdr:to>
      <xdr:col>4</xdr:col>
      <xdr:colOff>731078</xdr:colOff>
      <xdr:row>178</xdr:row>
      <xdr:rowOff>100650</xdr:rowOff>
    </xdr:to>
    <xdr:pic>
      <xdr:nvPicPr>
        <xdr:cNvPr id="30" name="Imagen 29">
          <a:extLst>
            <a:ext uri="{FF2B5EF4-FFF2-40B4-BE49-F238E27FC236}">
              <a16:creationId xmlns:a16="http://schemas.microsoft.com/office/drawing/2014/main" id="{67D266DA-6268-416D-9944-07CEBB94C4E7}"/>
            </a:ext>
          </a:extLst>
        </xdr:cNvPr>
        <xdr:cNvPicPr>
          <a:picLocks noChangeAspect="1"/>
        </xdr:cNvPicPr>
      </xdr:nvPicPr>
      <xdr:blipFill>
        <a:blip xmlns:r="http://schemas.openxmlformats.org/officeDocument/2006/relationships" r:embed="rId29"/>
        <a:stretch>
          <a:fillRect/>
        </a:stretch>
      </xdr:blipFill>
      <xdr:spPr>
        <a:xfrm>
          <a:off x="476250" y="30819090"/>
          <a:ext cx="3424748" cy="2420940"/>
        </a:xfrm>
        <a:prstGeom prst="rect">
          <a:avLst/>
        </a:prstGeom>
      </xdr:spPr>
    </xdr:pic>
    <xdr:clientData/>
  </xdr:twoCellAnchor>
  <xdr:twoCellAnchor editAs="oneCell">
    <xdr:from>
      <xdr:col>6</xdr:col>
      <xdr:colOff>447675</xdr:colOff>
      <xdr:row>165</xdr:row>
      <xdr:rowOff>85725</xdr:rowOff>
    </xdr:from>
    <xdr:to>
      <xdr:col>10</xdr:col>
      <xdr:colOff>193344</xdr:colOff>
      <xdr:row>178</xdr:row>
      <xdr:rowOff>129225</xdr:rowOff>
    </xdr:to>
    <xdr:pic>
      <xdr:nvPicPr>
        <xdr:cNvPr id="31" name="Imagen 30">
          <a:extLst>
            <a:ext uri="{FF2B5EF4-FFF2-40B4-BE49-F238E27FC236}">
              <a16:creationId xmlns:a16="http://schemas.microsoft.com/office/drawing/2014/main" id="{6852B4AB-C7B8-4495-9CF1-33B0AB06BB2E}"/>
            </a:ext>
          </a:extLst>
        </xdr:cNvPr>
        <xdr:cNvPicPr>
          <a:picLocks noChangeAspect="1"/>
        </xdr:cNvPicPr>
      </xdr:nvPicPr>
      <xdr:blipFill>
        <a:blip xmlns:r="http://schemas.openxmlformats.org/officeDocument/2006/relationships" r:embed="rId30"/>
        <a:stretch>
          <a:fillRect/>
        </a:stretch>
      </xdr:blipFill>
      <xdr:spPr>
        <a:xfrm>
          <a:off x="4920615" y="30847665"/>
          <a:ext cx="3494709" cy="2420940"/>
        </a:xfrm>
        <a:prstGeom prst="rect">
          <a:avLst/>
        </a:prstGeom>
      </xdr:spPr>
    </xdr:pic>
    <xdr:clientData/>
  </xdr:twoCellAnchor>
  <xdr:twoCellAnchor editAs="oneCell">
    <xdr:from>
      <xdr:col>0</xdr:col>
      <xdr:colOff>371475</xdr:colOff>
      <xdr:row>181</xdr:row>
      <xdr:rowOff>66675</xdr:rowOff>
    </xdr:from>
    <xdr:to>
      <xdr:col>4</xdr:col>
      <xdr:colOff>625657</xdr:colOff>
      <xdr:row>194</xdr:row>
      <xdr:rowOff>110521</xdr:rowOff>
    </xdr:to>
    <xdr:pic>
      <xdr:nvPicPr>
        <xdr:cNvPr id="32" name="Imagen 31">
          <a:extLst>
            <a:ext uri="{FF2B5EF4-FFF2-40B4-BE49-F238E27FC236}">
              <a16:creationId xmlns:a16="http://schemas.microsoft.com/office/drawing/2014/main" id="{0AB10DFE-8316-4A58-B60C-0F9BF5DD622A}"/>
            </a:ext>
          </a:extLst>
        </xdr:cNvPr>
        <xdr:cNvPicPr>
          <a:picLocks noChangeAspect="1"/>
        </xdr:cNvPicPr>
      </xdr:nvPicPr>
      <xdr:blipFill>
        <a:blip xmlns:r="http://schemas.openxmlformats.org/officeDocument/2006/relationships" r:embed="rId31"/>
        <a:stretch>
          <a:fillRect/>
        </a:stretch>
      </xdr:blipFill>
      <xdr:spPr>
        <a:xfrm>
          <a:off x="371475" y="33769935"/>
          <a:ext cx="3424102" cy="2421286"/>
        </a:xfrm>
        <a:prstGeom prst="rect">
          <a:avLst/>
        </a:prstGeom>
      </xdr:spPr>
    </xdr:pic>
    <xdr:clientData/>
  </xdr:twoCellAnchor>
  <xdr:twoCellAnchor editAs="oneCell">
    <xdr:from>
      <xdr:col>6</xdr:col>
      <xdr:colOff>342900</xdr:colOff>
      <xdr:row>181</xdr:row>
      <xdr:rowOff>47625</xdr:rowOff>
    </xdr:from>
    <xdr:to>
      <xdr:col>10</xdr:col>
      <xdr:colOff>86025</xdr:colOff>
      <xdr:row>194</xdr:row>
      <xdr:rowOff>91125</xdr:rowOff>
    </xdr:to>
    <xdr:pic>
      <xdr:nvPicPr>
        <xdr:cNvPr id="33" name="Imagen 32">
          <a:extLst>
            <a:ext uri="{FF2B5EF4-FFF2-40B4-BE49-F238E27FC236}">
              <a16:creationId xmlns:a16="http://schemas.microsoft.com/office/drawing/2014/main" id="{E2AB7380-7051-478E-B3A7-FC919EC651A4}"/>
            </a:ext>
          </a:extLst>
        </xdr:cNvPr>
        <xdr:cNvPicPr>
          <a:picLocks noChangeAspect="1"/>
        </xdr:cNvPicPr>
      </xdr:nvPicPr>
      <xdr:blipFill>
        <a:blip xmlns:r="http://schemas.openxmlformats.org/officeDocument/2006/relationships" r:embed="rId32"/>
        <a:stretch>
          <a:fillRect/>
        </a:stretch>
      </xdr:blipFill>
      <xdr:spPr>
        <a:xfrm>
          <a:off x="4815840" y="33750885"/>
          <a:ext cx="3492165" cy="2420940"/>
        </a:xfrm>
        <a:prstGeom prst="rect">
          <a:avLst/>
        </a:prstGeom>
      </xdr:spPr>
    </xdr:pic>
    <xdr:clientData/>
  </xdr:twoCellAnchor>
  <xdr:twoCellAnchor editAs="oneCell">
    <xdr:from>
      <xdr:col>0</xdr:col>
      <xdr:colOff>400050</xdr:colOff>
      <xdr:row>197</xdr:row>
      <xdr:rowOff>85725</xdr:rowOff>
    </xdr:from>
    <xdr:to>
      <xdr:col>4</xdr:col>
      <xdr:colOff>680720</xdr:colOff>
      <xdr:row>210</xdr:row>
      <xdr:rowOff>144810</xdr:rowOff>
    </xdr:to>
    <xdr:pic>
      <xdr:nvPicPr>
        <xdr:cNvPr id="34" name="Imagen 33">
          <a:extLst>
            <a:ext uri="{FF2B5EF4-FFF2-40B4-BE49-F238E27FC236}">
              <a16:creationId xmlns:a16="http://schemas.microsoft.com/office/drawing/2014/main" id="{6311A4CC-426C-4163-8C45-A8AAFEB92A03}"/>
            </a:ext>
          </a:extLst>
        </xdr:cNvPr>
        <xdr:cNvPicPr>
          <a:picLocks noChangeAspect="1"/>
        </xdr:cNvPicPr>
      </xdr:nvPicPr>
      <xdr:blipFill>
        <a:blip xmlns:r="http://schemas.openxmlformats.org/officeDocument/2006/relationships" r:embed="rId33"/>
        <a:stretch>
          <a:fillRect/>
        </a:stretch>
      </xdr:blipFill>
      <xdr:spPr>
        <a:xfrm>
          <a:off x="400050" y="36730305"/>
          <a:ext cx="3450590" cy="2436525"/>
        </a:xfrm>
        <a:prstGeom prst="rect">
          <a:avLst/>
        </a:prstGeom>
      </xdr:spPr>
    </xdr:pic>
    <xdr:clientData/>
  </xdr:twoCellAnchor>
  <xdr:twoCellAnchor editAs="oneCell">
    <xdr:from>
      <xdr:col>6</xdr:col>
      <xdr:colOff>504825</xdr:colOff>
      <xdr:row>197</xdr:row>
      <xdr:rowOff>57150</xdr:rowOff>
    </xdr:from>
    <xdr:to>
      <xdr:col>10</xdr:col>
      <xdr:colOff>245325</xdr:colOff>
      <xdr:row>210</xdr:row>
      <xdr:rowOff>100650</xdr:rowOff>
    </xdr:to>
    <xdr:pic>
      <xdr:nvPicPr>
        <xdr:cNvPr id="35" name="Imagen 34">
          <a:extLst>
            <a:ext uri="{FF2B5EF4-FFF2-40B4-BE49-F238E27FC236}">
              <a16:creationId xmlns:a16="http://schemas.microsoft.com/office/drawing/2014/main" id="{9EC285D9-0EFE-4C1D-B3E9-F08A0A38EFF6}"/>
            </a:ext>
          </a:extLst>
        </xdr:cNvPr>
        <xdr:cNvPicPr>
          <a:picLocks noChangeAspect="1"/>
        </xdr:cNvPicPr>
      </xdr:nvPicPr>
      <xdr:blipFill>
        <a:blip xmlns:r="http://schemas.openxmlformats.org/officeDocument/2006/relationships" r:embed="rId34"/>
        <a:stretch>
          <a:fillRect/>
        </a:stretch>
      </xdr:blipFill>
      <xdr:spPr>
        <a:xfrm>
          <a:off x="4977765" y="36701730"/>
          <a:ext cx="3489540" cy="2420940"/>
        </a:xfrm>
        <a:prstGeom prst="rect">
          <a:avLst/>
        </a:prstGeom>
      </xdr:spPr>
    </xdr:pic>
    <xdr:clientData/>
  </xdr:twoCellAnchor>
  <xdr:twoCellAnchor editAs="oneCell">
    <xdr:from>
      <xdr:col>0</xdr:col>
      <xdr:colOff>400050</xdr:colOff>
      <xdr:row>213</xdr:row>
      <xdr:rowOff>76200</xdr:rowOff>
    </xdr:from>
    <xdr:to>
      <xdr:col>4</xdr:col>
      <xdr:colOff>613108</xdr:colOff>
      <xdr:row>226</xdr:row>
      <xdr:rowOff>89566</xdr:rowOff>
    </xdr:to>
    <xdr:pic>
      <xdr:nvPicPr>
        <xdr:cNvPr id="36" name="Imagen 35">
          <a:extLst>
            <a:ext uri="{FF2B5EF4-FFF2-40B4-BE49-F238E27FC236}">
              <a16:creationId xmlns:a16="http://schemas.microsoft.com/office/drawing/2014/main" id="{B1BD9F84-A720-4ABB-A319-516796274148}"/>
            </a:ext>
          </a:extLst>
        </xdr:cNvPr>
        <xdr:cNvPicPr>
          <a:picLocks noChangeAspect="1"/>
        </xdr:cNvPicPr>
      </xdr:nvPicPr>
      <xdr:blipFill>
        <a:blip xmlns:r="http://schemas.openxmlformats.org/officeDocument/2006/relationships" r:embed="rId35"/>
        <a:stretch>
          <a:fillRect/>
        </a:stretch>
      </xdr:blipFill>
      <xdr:spPr>
        <a:xfrm>
          <a:off x="400050" y="39662100"/>
          <a:ext cx="3382978" cy="2390806"/>
        </a:xfrm>
        <a:prstGeom prst="rect">
          <a:avLst/>
        </a:prstGeom>
      </xdr:spPr>
    </xdr:pic>
    <xdr:clientData/>
  </xdr:twoCellAnchor>
  <xdr:twoCellAnchor editAs="oneCell">
    <xdr:from>
      <xdr:col>6</xdr:col>
      <xdr:colOff>495300</xdr:colOff>
      <xdr:row>213</xdr:row>
      <xdr:rowOff>76200</xdr:rowOff>
    </xdr:from>
    <xdr:to>
      <xdr:col>10</xdr:col>
      <xdr:colOff>235800</xdr:colOff>
      <xdr:row>226</xdr:row>
      <xdr:rowOff>119700</xdr:rowOff>
    </xdr:to>
    <xdr:pic>
      <xdr:nvPicPr>
        <xdr:cNvPr id="37" name="Imagen 36">
          <a:extLst>
            <a:ext uri="{FF2B5EF4-FFF2-40B4-BE49-F238E27FC236}">
              <a16:creationId xmlns:a16="http://schemas.microsoft.com/office/drawing/2014/main" id="{75481110-1563-430F-A1D1-24857D8CBE9C}"/>
            </a:ext>
          </a:extLst>
        </xdr:cNvPr>
        <xdr:cNvPicPr>
          <a:picLocks noChangeAspect="1"/>
        </xdr:cNvPicPr>
      </xdr:nvPicPr>
      <xdr:blipFill>
        <a:blip xmlns:r="http://schemas.openxmlformats.org/officeDocument/2006/relationships" r:embed="rId36"/>
        <a:stretch>
          <a:fillRect/>
        </a:stretch>
      </xdr:blipFill>
      <xdr:spPr>
        <a:xfrm>
          <a:off x="4968240" y="39662100"/>
          <a:ext cx="3489540" cy="2420940"/>
        </a:xfrm>
        <a:prstGeom prst="rect">
          <a:avLst/>
        </a:prstGeom>
      </xdr:spPr>
    </xdr:pic>
    <xdr:clientData/>
  </xdr:twoCellAnchor>
  <xdr:twoCellAnchor editAs="oneCell">
    <xdr:from>
      <xdr:col>0</xdr:col>
      <xdr:colOff>352425</xdr:colOff>
      <xdr:row>229</xdr:row>
      <xdr:rowOff>47624</xdr:rowOff>
    </xdr:from>
    <xdr:to>
      <xdr:col>4</xdr:col>
      <xdr:colOff>664280</xdr:colOff>
      <xdr:row>242</xdr:row>
      <xdr:rowOff>91124</xdr:rowOff>
    </xdr:to>
    <xdr:pic>
      <xdr:nvPicPr>
        <xdr:cNvPr id="38" name="Imagen 37">
          <a:extLst>
            <a:ext uri="{FF2B5EF4-FFF2-40B4-BE49-F238E27FC236}">
              <a16:creationId xmlns:a16="http://schemas.microsoft.com/office/drawing/2014/main" id="{C6EBB4E6-93EC-4A0F-A0B5-3D9928CF6E2C}"/>
            </a:ext>
          </a:extLst>
        </xdr:cNvPr>
        <xdr:cNvPicPr>
          <a:picLocks noChangeAspect="1"/>
        </xdr:cNvPicPr>
      </xdr:nvPicPr>
      <xdr:blipFill>
        <a:blip xmlns:r="http://schemas.openxmlformats.org/officeDocument/2006/relationships" r:embed="rId37"/>
        <a:stretch>
          <a:fillRect/>
        </a:stretch>
      </xdr:blipFill>
      <xdr:spPr>
        <a:xfrm>
          <a:off x="352425" y="42574844"/>
          <a:ext cx="3481775" cy="2420940"/>
        </a:xfrm>
        <a:prstGeom prst="rect">
          <a:avLst/>
        </a:prstGeom>
      </xdr:spPr>
    </xdr:pic>
    <xdr:clientData/>
  </xdr:twoCellAnchor>
  <xdr:twoCellAnchor editAs="oneCell">
    <xdr:from>
      <xdr:col>6</xdr:col>
      <xdr:colOff>390525</xdr:colOff>
      <xdr:row>229</xdr:row>
      <xdr:rowOff>47625</xdr:rowOff>
    </xdr:from>
    <xdr:to>
      <xdr:col>10</xdr:col>
      <xdr:colOff>138950</xdr:colOff>
      <xdr:row>242</xdr:row>
      <xdr:rowOff>91125</xdr:rowOff>
    </xdr:to>
    <xdr:pic>
      <xdr:nvPicPr>
        <xdr:cNvPr id="39" name="Imagen 38">
          <a:extLst>
            <a:ext uri="{FF2B5EF4-FFF2-40B4-BE49-F238E27FC236}">
              <a16:creationId xmlns:a16="http://schemas.microsoft.com/office/drawing/2014/main" id="{ED47CA5F-489C-4C14-88C7-3C22143EB7A8}"/>
            </a:ext>
          </a:extLst>
        </xdr:cNvPr>
        <xdr:cNvPicPr>
          <a:picLocks noChangeAspect="1"/>
        </xdr:cNvPicPr>
      </xdr:nvPicPr>
      <xdr:blipFill>
        <a:blip xmlns:r="http://schemas.openxmlformats.org/officeDocument/2006/relationships" r:embed="rId38"/>
        <a:stretch>
          <a:fillRect/>
        </a:stretch>
      </xdr:blipFill>
      <xdr:spPr>
        <a:xfrm>
          <a:off x="4863465" y="42574845"/>
          <a:ext cx="3497465" cy="2420940"/>
        </a:xfrm>
        <a:prstGeom prst="rect">
          <a:avLst/>
        </a:prstGeom>
      </xdr:spPr>
    </xdr:pic>
    <xdr:clientData/>
  </xdr:twoCellAnchor>
  <xdr:twoCellAnchor editAs="oneCell">
    <xdr:from>
      <xdr:col>0</xdr:col>
      <xdr:colOff>304800</xdr:colOff>
      <xdr:row>261</xdr:row>
      <xdr:rowOff>76200</xdr:rowOff>
    </xdr:from>
    <xdr:to>
      <xdr:col>4</xdr:col>
      <xdr:colOff>586740</xdr:colOff>
      <xdr:row>274</xdr:row>
      <xdr:rowOff>91440</xdr:rowOff>
    </xdr:to>
    <xdr:pic>
      <xdr:nvPicPr>
        <xdr:cNvPr id="40" name="Imagen 39">
          <a:extLst>
            <a:ext uri="{FF2B5EF4-FFF2-40B4-BE49-F238E27FC236}">
              <a16:creationId xmlns:a16="http://schemas.microsoft.com/office/drawing/2014/main" id="{79B66DB8-F3EB-4776-8B82-36296A3729CE}"/>
            </a:ext>
          </a:extLst>
        </xdr:cNvPr>
        <xdr:cNvPicPr>
          <a:picLocks noChangeAspect="1"/>
        </xdr:cNvPicPr>
      </xdr:nvPicPr>
      <xdr:blipFill>
        <a:blip xmlns:r="http://schemas.openxmlformats.org/officeDocument/2006/relationships" r:embed="rId39"/>
        <a:stretch>
          <a:fillRect/>
        </a:stretch>
      </xdr:blipFill>
      <xdr:spPr>
        <a:xfrm>
          <a:off x="304800" y="48486060"/>
          <a:ext cx="3451860" cy="2392680"/>
        </a:xfrm>
        <a:prstGeom prst="rect">
          <a:avLst/>
        </a:prstGeom>
      </xdr:spPr>
    </xdr:pic>
    <xdr:clientData/>
  </xdr:twoCellAnchor>
  <xdr:twoCellAnchor editAs="oneCell">
    <xdr:from>
      <xdr:col>0</xdr:col>
      <xdr:colOff>266700</xdr:colOff>
      <xdr:row>277</xdr:row>
      <xdr:rowOff>95250</xdr:rowOff>
    </xdr:from>
    <xdr:to>
      <xdr:col>4</xdr:col>
      <xdr:colOff>548640</xdr:colOff>
      <xdr:row>290</xdr:row>
      <xdr:rowOff>118110</xdr:rowOff>
    </xdr:to>
    <xdr:pic>
      <xdr:nvPicPr>
        <xdr:cNvPr id="41" name="Imagen 40">
          <a:extLst>
            <a:ext uri="{FF2B5EF4-FFF2-40B4-BE49-F238E27FC236}">
              <a16:creationId xmlns:a16="http://schemas.microsoft.com/office/drawing/2014/main" id="{0FD493A4-4429-4F27-AE71-D82C521636D5}"/>
            </a:ext>
          </a:extLst>
        </xdr:cNvPr>
        <xdr:cNvPicPr>
          <a:picLocks noChangeAspect="1"/>
        </xdr:cNvPicPr>
      </xdr:nvPicPr>
      <xdr:blipFill>
        <a:blip xmlns:r="http://schemas.openxmlformats.org/officeDocument/2006/relationships" r:embed="rId40"/>
        <a:stretch>
          <a:fillRect/>
        </a:stretch>
      </xdr:blipFill>
      <xdr:spPr>
        <a:xfrm>
          <a:off x="266700" y="51446430"/>
          <a:ext cx="3451860" cy="2400300"/>
        </a:xfrm>
        <a:prstGeom prst="rect">
          <a:avLst/>
        </a:prstGeom>
      </xdr:spPr>
    </xdr:pic>
    <xdr:clientData/>
  </xdr:twoCellAnchor>
  <xdr:twoCellAnchor editAs="oneCell">
    <xdr:from>
      <xdr:col>6</xdr:col>
      <xdr:colOff>447675</xdr:colOff>
      <xdr:row>277</xdr:row>
      <xdr:rowOff>76200</xdr:rowOff>
    </xdr:from>
    <xdr:to>
      <xdr:col>10</xdr:col>
      <xdr:colOff>173355</xdr:colOff>
      <xdr:row>290</xdr:row>
      <xdr:rowOff>114300</xdr:rowOff>
    </xdr:to>
    <xdr:pic>
      <xdr:nvPicPr>
        <xdr:cNvPr id="42" name="Imagen 41">
          <a:extLst>
            <a:ext uri="{FF2B5EF4-FFF2-40B4-BE49-F238E27FC236}">
              <a16:creationId xmlns:a16="http://schemas.microsoft.com/office/drawing/2014/main" id="{D848E17A-8DC2-430E-B9C4-0CF4D32631C3}"/>
            </a:ext>
          </a:extLst>
        </xdr:cNvPr>
        <xdr:cNvPicPr>
          <a:picLocks noChangeAspect="1"/>
        </xdr:cNvPicPr>
      </xdr:nvPicPr>
      <xdr:blipFill>
        <a:blip xmlns:r="http://schemas.openxmlformats.org/officeDocument/2006/relationships" r:embed="rId41"/>
        <a:stretch>
          <a:fillRect/>
        </a:stretch>
      </xdr:blipFill>
      <xdr:spPr>
        <a:xfrm>
          <a:off x="4920615" y="51427380"/>
          <a:ext cx="3474720" cy="2415540"/>
        </a:xfrm>
        <a:prstGeom prst="rect">
          <a:avLst/>
        </a:prstGeom>
      </xdr:spPr>
    </xdr:pic>
    <xdr:clientData/>
  </xdr:twoCellAnchor>
  <xdr:twoCellAnchor editAs="oneCell">
    <xdr:from>
      <xdr:col>6</xdr:col>
      <xdr:colOff>361950</xdr:colOff>
      <xdr:row>309</xdr:row>
      <xdr:rowOff>57150</xdr:rowOff>
    </xdr:from>
    <xdr:to>
      <xdr:col>10</xdr:col>
      <xdr:colOff>107619</xdr:colOff>
      <xdr:row>322</xdr:row>
      <xdr:rowOff>100650</xdr:rowOff>
    </xdr:to>
    <xdr:pic>
      <xdr:nvPicPr>
        <xdr:cNvPr id="43" name="Imagen 42">
          <a:extLst>
            <a:ext uri="{FF2B5EF4-FFF2-40B4-BE49-F238E27FC236}">
              <a16:creationId xmlns:a16="http://schemas.microsoft.com/office/drawing/2014/main" id="{20CAD484-5545-4962-AD04-A041753B0477}"/>
            </a:ext>
          </a:extLst>
        </xdr:cNvPr>
        <xdr:cNvPicPr>
          <a:picLocks noChangeAspect="1"/>
        </xdr:cNvPicPr>
      </xdr:nvPicPr>
      <xdr:blipFill>
        <a:blip xmlns:r="http://schemas.openxmlformats.org/officeDocument/2006/relationships" r:embed="rId42"/>
        <a:stretch>
          <a:fillRect/>
        </a:stretch>
      </xdr:blipFill>
      <xdr:spPr>
        <a:xfrm>
          <a:off x="4834890" y="57290970"/>
          <a:ext cx="3494709" cy="2420940"/>
        </a:xfrm>
        <a:prstGeom prst="rect">
          <a:avLst/>
        </a:prstGeom>
      </xdr:spPr>
    </xdr:pic>
    <xdr:clientData/>
  </xdr:twoCellAnchor>
  <xdr:twoCellAnchor editAs="oneCell">
    <xdr:from>
      <xdr:col>6</xdr:col>
      <xdr:colOff>438150</xdr:colOff>
      <xdr:row>261</xdr:row>
      <xdr:rowOff>47624</xdr:rowOff>
    </xdr:from>
    <xdr:to>
      <xdr:col>10</xdr:col>
      <xdr:colOff>133350</xdr:colOff>
      <xdr:row>274</xdr:row>
      <xdr:rowOff>91124</xdr:rowOff>
    </xdr:to>
    <xdr:pic>
      <xdr:nvPicPr>
        <xdr:cNvPr id="44" name="Imagen 43">
          <a:extLst>
            <a:ext uri="{FF2B5EF4-FFF2-40B4-BE49-F238E27FC236}">
              <a16:creationId xmlns:a16="http://schemas.microsoft.com/office/drawing/2014/main" id="{CA0FFCC9-8F31-444E-91B3-3B43A2DCB159}"/>
            </a:ext>
          </a:extLst>
        </xdr:cNvPr>
        <xdr:cNvPicPr>
          <a:picLocks noChangeAspect="1"/>
        </xdr:cNvPicPr>
      </xdr:nvPicPr>
      <xdr:blipFill>
        <a:blip xmlns:r="http://schemas.openxmlformats.org/officeDocument/2006/relationships" r:embed="rId43"/>
        <a:stretch>
          <a:fillRect/>
        </a:stretch>
      </xdr:blipFill>
      <xdr:spPr>
        <a:xfrm>
          <a:off x="4911090" y="48457484"/>
          <a:ext cx="3444240" cy="2420940"/>
        </a:xfrm>
        <a:prstGeom prst="rect">
          <a:avLst/>
        </a:prstGeom>
      </xdr:spPr>
    </xdr:pic>
    <xdr:clientData/>
  </xdr:twoCellAnchor>
  <xdr:twoCellAnchor editAs="oneCell">
    <xdr:from>
      <xdr:col>0</xdr:col>
      <xdr:colOff>371475</xdr:colOff>
      <xdr:row>309</xdr:row>
      <xdr:rowOff>66674</xdr:rowOff>
    </xdr:from>
    <xdr:to>
      <xdr:col>4</xdr:col>
      <xdr:colOff>723900</xdr:colOff>
      <xdr:row>322</xdr:row>
      <xdr:rowOff>110174</xdr:rowOff>
    </xdr:to>
    <xdr:pic>
      <xdr:nvPicPr>
        <xdr:cNvPr id="45" name="Imagen 44">
          <a:extLst>
            <a:ext uri="{FF2B5EF4-FFF2-40B4-BE49-F238E27FC236}">
              <a16:creationId xmlns:a16="http://schemas.microsoft.com/office/drawing/2014/main" id="{3F215914-F268-46F4-9413-36A0A2E93AAE}"/>
            </a:ext>
          </a:extLst>
        </xdr:cNvPr>
        <xdr:cNvPicPr>
          <a:picLocks noChangeAspect="1"/>
        </xdr:cNvPicPr>
      </xdr:nvPicPr>
      <xdr:blipFill>
        <a:blip xmlns:r="http://schemas.openxmlformats.org/officeDocument/2006/relationships" r:embed="rId44"/>
        <a:stretch>
          <a:fillRect/>
        </a:stretch>
      </xdr:blipFill>
      <xdr:spPr>
        <a:xfrm>
          <a:off x="371475" y="57300494"/>
          <a:ext cx="3522345" cy="24209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45534CBB-2233-419B-9D39-8A9CB559A29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4184A01-8E8C-403B-BAC7-6DAE1A63176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3175</xdr:colOff>
      <xdr:row>5</xdr:row>
      <xdr:rowOff>104774</xdr:rowOff>
    </xdr:from>
    <xdr:to>
      <xdr:col>11</xdr:col>
      <xdr:colOff>111125</xdr:colOff>
      <xdr:row>18</xdr:row>
      <xdr:rowOff>142874</xdr:rowOff>
    </xdr:to>
    <xdr:pic>
      <xdr:nvPicPr>
        <xdr:cNvPr id="4" name="Imagen 3">
          <a:extLst>
            <a:ext uri="{FF2B5EF4-FFF2-40B4-BE49-F238E27FC236}">
              <a16:creationId xmlns:a16="http://schemas.microsoft.com/office/drawing/2014/main" id="{65DB85E9-5DFE-43EA-AEF1-81E3D5FBA93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544695" y="1529714"/>
          <a:ext cx="3460750" cy="2430780"/>
        </a:xfrm>
        <a:prstGeom prst="rect">
          <a:avLst/>
        </a:prstGeom>
      </xdr:spPr>
    </xdr:pic>
    <xdr:clientData/>
  </xdr:twoCellAnchor>
  <xdr:twoCellAnchor editAs="oneCell">
    <xdr:from>
      <xdr:col>7</xdr:col>
      <xdr:colOff>409574</xdr:colOff>
      <xdr:row>21</xdr:row>
      <xdr:rowOff>72628</xdr:rowOff>
    </xdr:from>
    <xdr:to>
      <xdr:col>10</xdr:col>
      <xdr:colOff>828670</xdr:colOff>
      <xdr:row>34</xdr:row>
      <xdr:rowOff>101200</xdr:rowOff>
    </xdr:to>
    <xdr:pic>
      <xdr:nvPicPr>
        <xdr:cNvPr id="5" name="Imagen 4">
          <a:extLst>
            <a:ext uri="{FF2B5EF4-FFF2-40B4-BE49-F238E27FC236}">
              <a16:creationId xmlns:a16="http://schemas.microsoft.com/office/drawing/2014/main" id="{96E60BE7-71C7-4634-8BF3-2217E3C642A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364354" y="4492228"/>
          <a:ext cx="3436616" cy="2421252"/>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2C12FFAF-C214-4681-B1F0-834517676B4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95250</xdr:colOff>
      <xdr:row>5</xdr:row>
      <xdr:rowOff>110727</xdr:rowOff>
    </xdr:from>
    <xdr:to>
      <xdr:col>6</xdr:col>
      <xdr:colOff>447671</xdr:colOff>
      <xdr:row>18</xdr:row>
      <xdr:rowOff>110724</xdr:rowOff>
    </xdr:to>
    <xdr:pic>
      <xdr:nvPicPr>
        <xdr:cNvPr id="7" name="Imagen 6">
          <a:extLst>
            <a:ext uri="{FF2B5EF4-FFF2-40B4-BE49-F238E27FC236}">
              <a16:creationId xmlns:a16="http://schemas.microsoft.com/office/drawing/2014/main" id="{F6FD19FE-9CAF-45ED-ABB3-E97B1434242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1" cy="2392677"/>
        </a:xfrm>
        <a:prstGeom prst="rect">
          <a:avLst/>
        </a:prstGeom>
      </xdr:spPr>
    </xdr:pic>
    <xdr:clientData/>
  </xdr:twoCellAnchor>
  <xdr:twoCellAnchor editAs="oneCell">
    <xdr:from>
      <xdr:col>7</xdr:col>
      <xdr:colOff>461645</xdr:colOff>
      <xdr:row>37</xdr:row>
      <xdr:rowOff>75962</xdr:rowOff>
    </xdr:from>
    <xdr:to>
      <xdr:col>10</xdr:col>
      <xdr:colOff>893445</xdr:colOff>
      <xdr:row>50</xdr:row>
      <xdr:rowOff>123587</xdr:rowOff>
    </xdr:to>
    <xdr:pic>
      <xdr:nvPicPr>
        <xdr:cNvPr id="8" name="Imagen 7">
          <a:extLst>
            <a:ext uri="{FF2B5EF4-FFF2-40B4-BE49-F238E27FC236}">
              <a16:creationId xmlns:a16="http://schemas.microsoft.com/office/drawing/2014/main" id="{50AACC65-3E83-49B4-8BDB-2CA720E8B628}"/>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416425" y="7490222"/>
          <a:ext cx="3449320" cy="2425065"/>
        </a:xfrm>
        <a:prstGeom prst="rect">
          <a:avLst/>
        </a:prstGeom>
      </xdr:spPr>
    </xdr:pic>
    <xdr:clientData/>
  </xdr:twoCellAnchor>
  <xdr:twoCellAnchor editAs="oneCell">
    <xdr:from>
      <xdr:col>1</xdr:col>
      <xdr:colOff>198120</xdr:colOff>
      <xdr:row>37</xdr:row>
      <xdr:rowOff>53340</xdr:rowOff>
    </xdr:from>
    <xdr:to>
      <xdr:col>6</xdr:col>
      <xdr:colOff>598169</xdr:colOff>
      <xdr:row>50</xdr:row>
      <xdr:rowOff>98583</xdr:rowOff>
    </xdr:to>
    <xdr:pic>
      <xdr:nvPicPr>
        <xdr:cNvPr id="9" name="Imagen 8">
          <a:extLst>
            <a:ext uri="{FF2B5EF4-FFF2-40B4-BE49-F238E27FC236}">
              <a16:creationId xmlns:a16="http://schemas.microsoft.com/office/drawing/2014/main" id="{058C2958-F232-43FC-AF86-CA6BF909E47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49580" y="7467600"/>
          <a:ext cx="344804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63BB16C5-F014-40C0-8AA8-AA4B014587A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463550</xdr:colOff>
      <xdr:row>85</xdr:row>
      <xdr:rowOff>64771</xdr:rowOff>
    </xdr:from>
    <xdr:to>
      <xdr:col>11</xdr:col>
      <xdr:colOff>0</xdr:colOff>
      <xdr:row>98</xdr:row>
      <xdr:rowOff>112396</xdr:rowOff>
    </xdr:to>
    <xdr:pic>
      <xdr:nvPicPr>
        <xdr:cNvPr id="11" name="Imagen 10">
          <a:extLst>
            <a:ext uri="{FF2B5EF4-FFF2-40B4-BE49-F238E27FC236}">
              <a16:creationId xmlns:a16="http://schemas.microsoft.com/office/drawing/2014/main" id="{99630E2E-6E67-4F12-B49D-211A137B313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418330" y="16310611"/>
          <a:ext cx="3475990" cy="2425065"/>
        </a:xfrm>
        <a:prstGeom prst="rect">
          <a:avLst/>
        </a:prstGeom>
      </xdr:spPr>
    </xdr:pic>
    <xdr:clientData/>
  </xdr:twoCellAnchor>
  <xdr:twoCellAnchor editAs="oneCell">
    <xdr:from>
      <xdr:col>7</xdr:col>
      <xdr:colOff>476249</xdr:colOff>
      <xdr:row>69</xdr:row>
      <xdr:rowOff>74058</xdr:rowOff>
    </xdr:from>
    <xdr:to>
      <xdr:col>10</xdr:col>
      <xdr:colOff>868677</xdr:colOff>
      <xdr:row>82</xdr:row>
      <xdr:rowOff>92154</xdr:rowOff>
    </xdr:to>
    <xdr:pic>
      <xdr:nvPicPr>
        <xdr:cNvPr id="12" name="Imagen 11">
          <a:extLst>
            <a:ext uri="{FF2B5EF4-FFF2-40B4-BE49-F238E27FC236}">
              <a16:creationId xmlns:a16="http://schemas.microsoft.com/office/drawing/2014/main" id="{B7484861-BDF4-4C18-B3C0-966C7CCEC23D}"/>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431029" y="13378578"/>
          <a:ext cx="3409948"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7A780DF4-B418-4964-BFD2-A2BBE519BF9B}"/>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491490</xdr:colOff>
      <xdr:row>53</xdr:row>
      <xdr:rowOff>96441</xdr:rowOff>
    </xdr:from>
    <xdr:to>
      <xdr:col>10</xdr:col>
      <xdr:colOff>872486</xdr:colOff>
      <xdr:row>66</xdr:row>
      <xdr:rowOff>105963</xdr:rowOff>
    </xdr:to>
    <xdr:pic>
      <xdr:nvPicPr>
        <xdr:cNvPr id="14" name="Imagen 13">
          <a:extLst>
            <a:ext uri="{FF2B5EF4-FFF2-40B4-BE49-F238E27FC236}">
              <a16:creationId xmlns:a16="http://schemas.microsoft.com/office/drawing/2014/main" id="{51BC5076-96EE-40A4-8E38-B1E1AA165877}"/>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446270" y="10459641"/>
          <a:ext cx="3398516"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5657F8C5-C72D-4EEB-B772-3AAF2258736A}"/>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177688F-E34C-4A4A-970B-0DACE9E1E8E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4C7A2EA1-7938-443B-AF1D-2F2BA4E6DF7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81803</xdr:colOff>
      <xdr:row>6</xdr:row>
      <xdr:rowOff>94251</xdr:rowOff>
    </xdr:from>
    <xdr:to>
      <xdr:col>6</xdr:col>
      <xdr:colOff>750674</xdr:colOff>
      <xdr:row>19</xdr:row>
      <xdr:rowOff>127252</xdr:rowOff>
    </xdr:to>
    <xdr:pic>
      <xdr:nvPicPr>
        <xdr:cNvPr id="4" name="Imagen 3">
          <a:extLst>
            <a:ext uri="{FF2B5EF4-FFF2-40B4-BE49-F238E27FC236}">
              <a16:creationId xmlns:a16="http://schemas.microsoft.com/office/drawing/2014/main" id="{2D6E813E-36A3-4346-83A7-F626CACCEA4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45683" y="1831611"/>
          <a:ext cx="3389211" cy="2425681"/>
        </a:xfrm>
        <a:prstGeom prst="rect">
          <a:avLst/>
        </a:prstGeom>
      </xdr:spPr>
    </xdr:pic>
    <xdr:clientData/>
  </xdr:twoCellAnchor>
  <xdr:twoCellAnchor editAs="oneCell">
    <xdr:from>
      <xdr:col>7</xdr:col>
      <xdr:colOff>500537</xdr:colOff>
      <xdr:row>6</xdr:row>
      <xdr:rowOff>104771</xdr:rowOff>
    </xdr:from>
    <xdr:to>
      <xdr:col>11</xdr:col>
      <xdr:colOff>66264</xdr:colOff>
      <xdr:row>19</xdr:row>
      <xdr:rowOff>131702</xdr:rowOff>
    </xdr:to>
    <xdr:pic>
      <xdr:nvPicPr>
        <xdr:cNvPr id="5" name="Imagen 4">
          <a:extLst>
            <a:ext uri="{FF2B5EF4-FFF2-40B4-BE49-F238E27FC236}">
              <a16:creationId xmlns:a16="http://schemas.microsoft.com/office/drawing/2014/main" id="{3875408B-18D3-4CA2-A3A1-C8345C4EB55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04897" y="1842131"/>
          <a:ext cx="3413827" cy="2419611"/>
        </a:xfrm>
        <a:prstGeom prst="rect">
          <a:avLst/>
        </a:prstGeom>
      </xdr:spPr>
    </xdr:pic>
    <xdr:clientData/>
  </xdr:twoCellAnchor>
  <xdr:twoCellAnchor editAs="oneCell">
    <xdr:from>
      <xdr:col>2</xdr:col>
      <xdr:colOff>109332</xdr:colOff>
      <xdr:row>23</xdr:row>
      <xdr:rowOff>48483</xdr:rowOff>
    </xdr:from>
    <xdr:to>
      <xdr:col>6</xdr:col>
      <xdr:colOff>772134</xdr:colOff>
      <xdr:row>36</xdr:row>
      <xdr:rowOff>78449</xdr:rowOff>
    </xdr:to>
    <xdr:pic>
      <xdr:nvPicPr>
        <xdr:cNvPr id="6" name="Imagen 5">
          <a:extLst>
            <a:ext uri="{FF2B5EF4-FFF2-40B4-BE49-F238E27FC236}">
              <a16:creationId xmlns:a16="http://schemas.microsoft.com/office/drawing/2014/main" id="{82E9B8A8-3209-4129-83EA-2678579C7ED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73212" y="5969223"/>
          <a:ext cx="3383142" cy="2422646"/>
        </a:xfrm>
        <a:prstGeom prst="rect">
          <a:avLst/>
        </a:prstGeom>
      </xdr:spPr>
    </xdr:pic>
    <xdr:clientData/>
  </xdr:twoCellAnchor>
  <xdr:twoCellAnchor editAs="oneCell">
    <xdr:from>
      <xdr:col>7</xdr:col>
      <xdr:colOff>543059</xdr:colOff>
      <xdr:row>23</xdr:row>
      <xdr:rowOff>53744</xdr:rowOff>
    </xdr:from>
    <xdr:to>
      <xdr:col>11</xdr:col>
      <xdr:colOff>108786</xdr:colOff>
      <xdr:row>36</xdr:row>
      <xdr:rowOff>80674</xdr:rowOff>
    </xdr:to>
    <xdr:pic>
      <xdr:nvPicPr>
        <xdr:cNvPr id="7" name="Imagen 6">
          <a:extLst>
            <a:ext uri="{FF2B5EF4-FFF2-40B4-BE49-F238E27FC236}">
              <a16:creationId xmlns:a16="http://schemas.microsoft.com/office/drawing/2014/main" id="{264C3862-ABFA-483B-8F43-86C9CBEC46D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947419" y="5974484"/>
          <a:ext cx="3413827" cy="2419610"/>
        </a:xfrm>
        <a:prstGeom prst="rect">
          <a:avLst/>
        </a:prstGeom>
      </xdr:spPr>
    </xdr:pic>
    <xdr:clientData/>
  </xdr:twoCellAnchor>
  <xdr:twoCellAnchor editAs="oneCell">
    <xdr:from>
      <xdr:col>2</xdr:col>
      <xdr:colOff>83819</xdr:colOff>
      <xdr:row>39</xdr:row>
      <xdr:rowOff>104771</xdr:rowOff>
    </xdr:from>
    <xdr:to>
      <xdr:col>6</xdr:col>
      <xdr:colOff>746621</xdr:colOff>
      <xdr:row>52</xdr:row>
      <xdr:rowOff>131701</xdr:rowOff>
    </xdr:to>
    <xdr:pic>
      <xdr:nvPicPr>
        <xdr:cNvPr id="8" name="Imagen 7">
          <a:extLst>
            <a:ext uri="{FF2B5EF4-FFF2-40B4-BE49-F238E27FC236}">
              <a16:creationId xmlns:a16="http://schemas.microsoft.com/office/drawing/2014/main" id="{CA8EF14A-60ED-4B7B-9AF6-8A5FD9D7E50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647699" y="9012551"/>
          <a:ext cx="3383142" cy="2419610"/>
        </a:xfrm>
        <a:prstGeom prst="rect">
          <a:avLst/>
        </a:prstGeom>
      </xdr:spPr>
    </xdr:pic>
    <xdr:clientData/>
  </xdr:twoCellAnchor>
  <xdr:twoCellAnchor editAs="oneCell">
    <xdr:from>
      <xdr:col>7</xdr:col>
      <xdr:colOff>566557</xdr:colOff>
      <xdr:row>39</xdr:row>
      <xdr:rowOff>46469</xdr:rowOff>
    </xdr:from>
    <xdr:to>
      <xdr:col>11</xdr:col>
      <xdr:colOff>138353</xdr:colOff>
      <xdr:row>52</xdr:row>
      <xdr:rowOff>82503</xdr:rowOff>
    </xdr:to>
    <xdr:pic>
      <xdr:nvPicPr>
        <xdr:cNvPr id="9" name="Imagen 8">
          <a:extLst>
            <a:ext uri="{FF2B5EF4-FFF2-40B4-BE49-F238E27FC236}">
              <a16:creationId xmlns:a16="http://schemas.microsoft.com/office/drawing/2014/main" id="{189E6283-F158-4B8D-8C9B-39604B92744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970917" y="8954249"/>
          <a:ext cx="3419896" cy="2428714"/>
        </a:xfrm>
        <a:prstGeom prst="rect">
          <a:avLst/>
        </a:prstGeom>
      </xdr:spPr>
    </xdr:pic>
    <xdr:clientData/>
  </xdr:twoCellAnchor>
  <xdr:twoCellAnchor editAs="oneCell">
    <xdr:from>
      <xdr:col>7</xdr:col>
      <xdr:colOff>494875</xdr:colOff>
      <xdr:row>105</xdr:row>
      <xdr:rowOff>73997</xdr:rowOff>
    </xdr:from>
    <xdr:to>
      <xdr:col>11</xdr:col>
      <xdr:colOff>62789</xdr:colOff>
      <xdr:row>118</xdr:row>
      <xdr:rowOff>103963</xdr:rowOff>
    </xdr:to>
    <xdr:pic>
      <xdr:nvPicPr>
        <xdr:cNvPr id="10" name="Imagen 9">
          <a:extLst>
            <a:ext uri="{FF2B5EF4-FFF2-40B4-BE49-F238E27FC236}">
              <a16:creationId xmlns:a16="http://schemas.microsoft.com/office/drawing/2014/main" id="{B52B1357-E850-44E0-802D-6958640D8F2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899235" y="22758737"/>
          <a:ext cx="3416014" cy="2422646"/>
        </a:xfrm>
        <a:prstGeom prst="rect">
          <a:avLst/>
        </a:prstGeom>
      </xdr:spPr>
    </xdr:pic>
    <xdr:clientData/>
  </xdr:twoCellAnchor>
  <xdr:twoCellAnchor editAs="oneCell">
    <xdr:from>
      <xdr:col>2</xdr:col>
      <xdr:colOff>39281</xdr:colOff>
      <xdr:row>122</xdr:row>
      <xdr:rowOff>77242</xdr:rowOff>
    </xdr:from>
    <xdr:to>
      <xdr:col>6</xdr:col>
      <xdr:colOff>708152</xdr:colOff>
      <xdr:row>135</xdr:row>
      <xdr:rowOff>110243</xdr:rowOff>
    </xdr:to>
    <xdr:pic>
      <xdr:nvPicPr>
        <xdr:cNvPr id="11" name="Imagen 10">
          <a:extLst>
            <a:ext uri="{FF2B5EF4-FFF2-40B4-BE49-F238E27FC236}">
              <a16:creationId xmlns:a16="http://schemas.microsoft.com/office/drawing/2014/main" id="{6D2988C8-A032-43B6-9D90-9B1D0B3BD0B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03161" y="26450062"/>
          <a:ext cx="3389211" cy="2425681"/>
        </a:xfrm>
        <a:prstGeom prst="rect">
          <a:avLst/>
        </a:prstGeom>
      </xdr:spPr>
    </xdr:pic>
    <xdr:clientData/>
  </xdr:twoCellAnchor>
  <xdr:twoCellAnchor editAs="oneCell">
    <xdr:from>
      <xdr:col>7</xdr:col>
      <xdr:colOff>469765</xdr:colOff>
      <xdr:row>122</xdr:row>
      <xdr:rowOff>53744</xdr:rowOff>
    </xdr:from>
    <xdr:to>
      <xdr:col>11</xdr:col>
      <xdr:colOff>38526</xdr:colOff>
      <xdr:row>135</xdr:row>
      <xdr:rowOff>80675</xdr:rowOff>
    </xdr:to>
    <xdr:pic>
      <xdr:nvPicPr>
        <xdr:cNvPr id="12" name="Imagen 11">
          <a:extLst>
            <a:ext uri="{FF2B5EF4-FFF2-40B4-BE49-F238E27FC236}">
              <a16:creationId xmlns:a16="http://schemas.microsoft.com/office/drawing/2014/main" id="{16062CE5-4D72-4C02-8CEB-3336517BBB7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74125" y="26426564"/>
          <a:ext cx="3416861" cy="2419611"/>
        </a:xfrm>
        <a:prstGeom prst="rect">
          <a:avLst/>
        </a:prstGeom>
      </xdr:spPr>
    </xdr:pic>
    <xdr:clientData/>
  </xdr:twoCellAnchor>
  <xdr:twoCellAnchor editAs="oneCell">
    <xdr:from>
      <xdr:col>2</xdr:col>
      <xdr:colOff>113194</xdr:colOff>
      <xdr:row>105</xdr:row>
      <xdr:rowOff>77243</xdr:rowOff>
    </xdr:from>
    <xdr:to>
      <xdr:col>6</xdr:col>
      <xdr:colOff>772962</xdr:colOff>
      <xdr:row>118</xdr:row>
      <xdr:rowOff>110243</xdr:rowOff>
    </xdr:to>
    <xdr:pic>
      <xdr:nvPicPr>
        <xdr:cNvPr id="13" name="Imagen 12">
          <a:extLst>
            <a:ext uri="{FF2B5EF4-FFF2-40B4-BE49-F238E27FC236}">
              <a16:creationId xmlns:a16="http://schemas.microsoft.com/office/drawing/2014/main" id="{69584737-28C8-4A86-AF65-DE17172F5C4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677074" y="22761983"/>
          <a:ext cx="3380108" cy="2425680"/>
        </a:xfrm>
        <a:prstGeom prst="rect">
          <a:avLst/>
        </a:prstGeom>
      </xdr:spPr>
    </xdr:pic>
    <xdr:clientData/>
  </xdr:twoCellAnchor>
  <xdr:twoCellAnchor editAs="oneCell">
    <xdr:from>
      <xdr:col>2</xdr:col>
      <xdr:colOff>78560</xdr:colOff>
      <xdr:row>55</xdr:row>
      <xdr:rowOff>39980</xdr:rowOff>
    </xdr:from>
    <xdr:to>
      <xdr:col>6</xdr:col>
      <xdr:colOff>744396</xdr:colOff>
      <xdr:row>68</xdr:row>
      <xdr:rowOff>69946</xdr:rowOff>
    </xdr:to>
    <xdr:pic>
      <xdr:nvPicPr>
        <xdr:cNvPr id="14" name="Imagen 13">
          <a:extLst>
            <a:ext uri="{FF2B5EF4-FFF2-40B4-BE49-F238E27FC236}">
              <a16:creationId xmlns:a16="http://schemas.microsoft.com/office/drawing/2014/main" id="{C5CB93BA-FFE9-4049-9C54-7C0C7EA36BF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42440" y="11934800"/>
          <a:ext cx="3386176" cy="2422646"/>
        </a:xfrm>
        <a:prstGeom prst="rect">
          <a:avLst/>
        </a:prstGeom>
      </xdr:spPr>
    </xdr:pic>
    <xdr:clientData/>
  </xdr:twoCellAnchor>
  <xdr:twoCellAnchor editAs="oneCell">
    <xdr:from>
      <xdr:col>8</xdr:col>
      <xdr:colOff>29547</xdr:colOff>
      <xdr:row>55</xdr:row>
      <xdr:rowOff>56988</xdr:rowOff>
    </xdr:from>
    <xdr:to>
      <xdr:col>11</xdr:col>
      <xdr:colOff>162039</xdr:colOff>
      <xdr:row>68</xdr:row>
      <xdr:rowOff>86954</xdr:rowOff>
    </xdr:to>
    <xdr:pic>
      <xdr:nvPicPr>
        <xdr:cNvPr id="15" name="Imagen 14">
          <a:extLst>
            <a:ext uri="{FF2B5EF4-FFF2-40B4-BE49-F238E27FC236}">
              <a16:creationId xmlns:a16="http://schemas.microsoft.com/office/drawing/2014/main" id="{51B16725-F55D-4236-86E0-0CEB7B505D4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020647" y="11951808"/>
          <a:ext cx="3393852" cy="2422646"/>
        </a:xfrm>
        <a:prstGeom prst="rect">
          <a:avLst/>
        </a:prstGeom>
      </xdr:spPr>
    </xdr:pic>
    <xdr:clientData/>
  </xdr:twoCellAnchor>
  <xdr:twoCellAnchor editAs="oneCell">
    <xdr:from>
      <xdr:col>2</xdr:col>
      <xdr:colOff>136861</xdr:colOff>
      <xdr:row>139</xdr:row>
      <xdr:rowOff>99511</xdr:rowOff>
    </xdr:from>
    <xdr:to>
      <xdr:col>6</xdr:col>
      <xdr:colOff>793595</xdr:colOff>
      <xdr:row>152</xdr:row>
      <xdr:rowOff>129477</xdr:rowOff>
    </xdr:to>
    <xdr:pic>
      <xdr:nvPicPr>
        <xdr:cNvPr id="16" name="Imagen 15">
          <a:extLst>
            <a:ext uri="{FF2B5EF4-FFF2-40B4-BE49-F238E27FC236}">
              <a16:creationId xmlns:a16="http://schemas.microsoft.com/office/drawing/2014/main" id="{F75896B4-5CAA-4C69-A897-F9048F34830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700741" y="30472831"/>
          <a:ext cx="3377074" cy="2422646"/>
        </a:xfrm>
        <a:prstGeom prst="rect">
          <a:avLst/>
        </a:prstGeom>
      </xdr:spPr>
    </xdr:pic>
    <xdr:clientData/>
  </xdr:twoCellAnchor>
  <xdr:twoCellAnchor editAs="oneCell">
    <xdr:from>
      <xdr:col>7</xdr:col>
      <xdr:colOff>515531</xdr:colOff>
      <xdr:row>139</xdr:row>
      <xdr:rowOff>97496</xdr:rowOff>
    </xdr:from>
    <xdr:to>
      <xdr:col>11</xdr:col>
      <xdr:colOff>87327</xdr:colOff>
      <xdr:row>152</xdr:row>
      <xdr:rowOff>133530</xdr:rowOff>
    </xdr:to>
    <xdr:pic>
      <xdr:nvPicPr>
        <xdr:cNvPr id="17" name="Imagen 16">
          <a:extLst>
            <a:ext uri="{FF2B5EF4-FFF2-40B4-BE49-F238E27FC236}">
              <a16:creationId xmlns:a16="http://schemas.microsoft.com/office/drawing/2014/main" id="{CD91AF9C-C763-4F13-BEC1-31D5672F50E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919891" y="30470816"/>
          <a:ext cx="3419896" cy="2428714"/>
        </a:xfrm>
        <a:prstGeom prst="rect">
          <a:avLst/>
        </a:prstGeom>
      </xdr:spPr>
    </xdr:pic>
    <xdr:clientData/>
  </xdr:twoCellAnchor>
  <xdr:twoCellAnchor editAs="oneCell">
    <xdr:from>
      <xdr:col>1</xdr:col>
      <xdr:colOff>150787</xdr:colOff>
      <xdr:row>189</xdr:row>
      <xdr:rowOff>38174</xdr:rowOff>
    </xdr:from>
    <xdr:to>
      <xdr:col>6</xdr:col>
      <xdr:colOff>832099</xdr:colOff>
      <xdr:row>202</xdr:row>
      <xdr:rowOff>140809</xdr:rowOff>
    </xdr:to>
    <xdr:pic>
      <xdr:nvPicPr>
        <xdr:cNvPr id="18" name="Imagen 17">
          <a:extLst>
            <a:ext uri="{FF2B5EF4-FFF2-40B4-BE49-F238E27FC236}">
              <a16:creationId xmlns:a16="http://schemas.microsoft.com/office/drawing/2014/main" id="{C6271F56-2DEA-4A05-A49E-34A0A247EBB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94627" y="41140454"/>
          <a:ext cx="3721692" cy="2678195"/>
        </a:xfrm>
        <a:prstGeom prst="rect">
          <a:avLst/>
        </a:prstGeom>
      </xdr:spPr>
    </xdr:pic>
    <xdr:clientData/>
  </xdr:twoCellAnchor>
  <xdr:twoCellAnchor editAs="oneCell">
    <xdr:from>
      <xdr:col>7</xdr:col>
      <xdr:colOff>284125</xdr:colOff>
      <xdr:row>189</xdr:row>
      <xdr:rowOff>57500</xdr:rowOff>
    </xdr:from>
    <xdr:to>
      <xdr:col>11</xdr:col>
      <xdr:colOff>180621</xdr:colOff>
      <xdr:row>202</xdr:row>
      <xdr:rowOff>153458</xdr:rowOff>
    </xdr:to>
    <xdr:pic>
      <xdr:nvPicPr>
        <xdr:cNvPr id="19" name="Imagen 18">
          <a:extLst>
            <a:ext uri="{FF2B5EF4-FFF2-40B4-BE49-F238E27FC236}">
              <a16:creationId xmlns:a16="http://schemas.microsoft.com/office/drawing/2014/main" id="{B98B020C-83C5-4CAE-B109-FEEC55DFA05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688485" y="41159780"/>
          <a:ext cx="3744596" cy="2671518"/>
        </a:xfrm>
        <a:prstGeom prst="rect">
          <a:avLst/>
        </a:prstGeom>
      </xdr:spPr>
    </xdr:pic>
    <xdr:clientData/>
  </xdr:twoCellAnchor>
  <xdr:twoCellAnchor editAs="oneCell">
    <xdr:from>
      <xdr:col>7</xdr:col>
      <xdr:colOff>547090</xdr:colOff>
      <xdr:row>172</xdr:row>
      <xdr:rowOff>101527</xdr:rowOff>
    </xdr:from>
    <xdr:to>
      <xdr:col>11</xdr:col>
      <xdr:colOff>100679</xdr:colOff>
      <xdr:row>185</xdr:row>
      <xdr:rowOff>125423</xdr:rowOff>
    </xdr:to>
    <xdr:pic>
      <xdr:nvPicPr>
        <xdr:cNvPr id="20" name="Imagen 19">
          <a:extLst>
            <a:ext uri="{FF2B5EF4-FFF2-40B4-BE49-F238E27FC236}">
              <a16:creationId xmlns:a16="http://schemas.microsoft.com/office/drawing/2014/main" id="{7DC9E8C7-E237-4971-ABC5-274165B565B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951450" y="37447147"/>
          <a:ext cx="3401689" cy="2416576"/>
        </a:xfrm>
        <a:prstGeom prst="rect">
          <a:avLst/>
        </a:prstGeom>
      </xdr:spPr>
    </xdr:pic>
    <xdr:clientData/>
  </xdr:twoCellAnchor>
  <xdr:twoCellAnchor editAs="oneCell">
    <xdr:from>
      <xdr:col>2</xdr:col>
      <xdr:colOff>61147</xdr:colOff>
      <xdr:row>172</xdr:row>
      <xdr:rowOff>94251</xdr:rowOff>
    </xdr:from>
    <xdr:to>
      <xdr:col>6</xdr:col>
      <xdr:colOff>726136</xdr:colOff>
      <xdr:row>185</xdr:row>
      <xdr:rowOff>127251</xdr:rowOff>
    </xdr:to>
    <xdr:pic>
      <xdr:nvPicPr>
        <xdr:cNvPr id="21" name="Imagen 20">
          <a:extLst>
            <a:ext uri="{FF2B5EF4-FFF2-40B4-BE49-F238E27FC236}">
              <a16:creationId xmlns:a16="http://schemas.microsoft.com/office/drawing/2014/main" id="{243A32AE-3009-4545-8BF5-8C458BA5D53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625027" y="37439871"/>
          <a:ext cx="3385329" cy="2425680"/>
        </a:xfrm>
        <a:prstGeom prst="rect">
          <a:avLst/>
        </a:prstGeom>
      </xdr:spPr>
    </xdr:pic>
    <xdr:clientData/>
  </xdr:twoCellAnchor>
  <xdr:twoCellAnchor editAs="oneCell">
    <xdr:from>
      <xdr:col>2</xdr:col>
      <xdr:colOff>137688</xdr:colOff>
      <xdr:row>155</xdr:row>
      <xdr:rowOff>48484</xdr:rowOff>
    </xdr:from>
    <xdr:to>
      <xdr:col>6</xdr:col>
      <xdr:colOff>802677</xdr:colOff>
      <xdr:row>168</xdr:row>
      <xdr:rowOff>78451</xdr:rowOff>
    </xdr:to>
    <xdr:pic>
      <xdr:nvPicPr>
        <xdr:cNvPr id="22" name="Imagen 21">
          <a:extLst>
            <a:ext uri="{FF2B5EF4-FFF2-40B4-BE49-F238E27FC236}">
              <a16:creationId xmlns:a16="http://schemas.microsoft.com/office/drawing/2014/main" id="{F43003F9-3B84-4255-AF6E-C6E7D531EFF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701568" y="33408844"/>
          <a:ext cx="3385329" cy="2422647"/>
        </a:xfrm>
        <a:prstGeom prst="rect">
          <a:avLst/>
        </a:prstGeom>
      </xdr:spPr>
    </xdr:pic>
    <xdr:clientData/>
  </xdr:twoCellAnchor>
  <xdr:twoCellAnchor editAs="oneCell">
    <xdr:from>
      <xdr:col>7</xdr:col>
      <xdr:colOff>520791</xdr:colOff>
      <xdr:row>155</xdr:row>
      <xdr:rowOff>56988</xdr:rowOff>
    </xdr:from>
    <xdr:to>
      <xdr:col>11</xdr:col>
      <xdr:colOff>89552</xdr:colOff>
      <xdr:row>168</xdr:row>
      <xdr:rowOff>86955</xdr:rowOff>
    </xdr:to>
    <xdr:pic>
      <xdr:nvPicPr>
        <xdr:cNvPr id="23" name="Imagen 22">
          <a:extLst>
            <a:ext uri="{FF2B5EF4-FFF2-40B4-BE49-F238E27FC236}">
              <a16:creationId xmlns:a16="http://schemas.microsoft.com/office/drawing/2014/main" id="{5B11D78E-86F2-42DD-B4C0-F33CB6AFAA5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925151" y="33417348"/>
          <a:ext cx="3416861" cy="2422647"/>
        </a:xfrm>
        <a:prstGeom prst="rect">
          <a:avLst/>
        </a:prstGeom>
      </xdr:spPr>
    </xdr:pic>
    <xdr:clientData/>
  </xdr:twoCellAnchor>
  <xdr:twoCellAnchor editAs="oneCell">
    <xdr:from>
      <xdr:col>2</xdr:col>
      <xdr:colOff>86660</xdr:colOff>
      <xdr:row>72</xdr:row>
      <xdr:rowOff>70753</xdr:rowOff>
    </xdr:from>
    <xdr:to>
      <xdr:col>6</xdr:col>
      <xdr:colOff>751649</xdr:colOff>
      <xdr:row>85</xdr:row>
      <xdr:rowOff>97684</xdr:rowOff>
    </xdr:to>
    <xdr:pic>
      <xdr:nvPicPr>
        <xdr:cNvPr id="24" name="Imagen 23">
          <a:extLst>
            <a:ext uri="{FF2B5EF4-FFF2-40B4-BE49-F238E27FC236}">
              <a16:creationId xmlns:a16="http://schemas.microsoft.com/office/drawing/2014/main" id="{4D33B47B-50F8-4E05-A441-C7E0AA59F2C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50540" y="15966073"/>
          <a:ext cx="3385329" cy="2419611"/>
        </a:xfrm>
        <a:prstGeom prst="rect">
          <a:avLst/>
        </a:prstGeom>
      </xdr:spPr>
    </xdr:pic>
    <xdr:clientData/>
  </xdr:twoCellAnchor>
  <xdr:twoCellAnchor editAs="oneCell">
    <xdr:from>
      <xdr:col>8</xdr:col>
      <xdr:colOff>78559</xdr:colOff>
      <xdr:row>72</xdr:row>
      <xdr:rowOff>22969</xdr:rowOff>
    </xdr:from>
    <xdr:to>
      <xdr:col>11</xdr:col>
      <xdr:colOff>217119</xdr:colOff>
      <xdr:row>85</xdr:row>
      <xdr:rowOff>52936</xdr:rowOff>
    </xdr:to>
    <xdr:pic>
      <xdr:nvPicPr>
        <xdr:cNvPr id="25" name="Imagen 24">
          <a:extLst>
            <a:ext uri="{FF2B5EF4-FFF2-40B4-BE49-F238E27FC236}">
              <a16:creationId xmlns:a16="http://schemas.microsoft.com/office/drawing/2014/main" id="{7C08E30E-B8AC-4B03-856C-15C3AAD475E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069659" y="15918289"/>
          <a:ext cx="3399920" cy="2422647"/>
        </a:xfrm>
        <a:prstGeom prst="rect">
          <a:avLst/>
        </a:prstGeom>
      </xdr:spPr>
    </xdr:pic>
    <xdr:clientData/>
  </xdr:twoCellAnchor>
  <xdr:twoCellAnchor editAs="oneCell">
    <xdr:from>
      <xdr:col>2</xdr:col>
      <xdr:colOff>53046</xdr:colOff>
      <xdr:row>88</xdr:row>
      <xdr:rowOff>34722</xdr:rowOff>
    </xdr:from>
    <xdr:to>
      <xdr:col>6</xdr:col>
      <xdr:colOff>718882</xdr:colOff>
      <xdr:row>101</xdr:row>
      <xdr:rowOff>67722</xdr:rowOff>
    </xdr:to>
    <xdr:pic>
      <xdr:nvPicPr>
        <xdr:cNvPr id="26" name="Imagen 25">
          <a:extLst>
            <a:ext uri="{FF2B5EF4-FFF2-40B4-BE49-F238E27FC236}">
              <a16:creationId xmlns:a16="http://schemas.microsoft.com/office/drawing/2014/main" id="{350AE421-D122-4328-8966-5091CD8B6DF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16926" y="18917082"/>
          <a:ext cx="3386176" cy="2425680"/>
        </a:xfrm>
        <a:prstGeom prst="rect">
          <a:avLst/>
        </a:prstGeom>
      </xdr:spPr>
    </xdr:pic>
    <xdr:clientData/>
  </xdr:twoCellAnchor>
  <xdr:twoCellAnchor editAs="oneCell">
    <xdr:from>
      <xdr:col>8</xdr:col>
      <xdr:colOff>85832</xdr:colOff>
      <xdr:row>88</xdr:row>
      <xdr:rowOff>52514</xdr:rowOff>
    </xdr:from>
    <xdr:to>
      <xdr:col>11</xdr:col>
      <xdr:colOff>215290</xdr:colOff>
      <xdr:row>101</xdr:row>
      <xdr:rowOff>70341</xdr:rowOff>
    </xdr:to>
    <xdr:pic>
      <xdr:nvPicPr>
        <xdr:cNvPr id="27" name="Imagen 26">
          <a:extLst>
            <a:ext uri="{FF2B5EF4-FFF2-40B4-BE49-F238E27FC236}">
              <a16:creationId xmlns:a16="http://schemas.microsoft.com/office/drawing/2014/main" id="{0438994C-4F13-4FE4-B0F4-4F3E371ADD1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076932" y="18934874"/>
          <a:ext cx="3390818" cy="2410507"/>
        </a:xfrm>
        <a:prstGeom prst="rect">
          <a:avLst/>
        </a:prstGeom>
      </xdr:spPr>
    </xdr:pic>
    <xdr:clientData/>
  </xdr:twoCellAnchor>
  <xdr:twoCellAnchor editAs="oneCell">
    <xdr:from>
      <xdr:col>1</xdr:col>
      <xdr:colOff>247015</xdr:colOff>
      <xdr:row>206</xdr:row>
      <xdr:rowOff>52089</xdr:rowOff>
    </xdr:from>
    <xdr:to>
      <xdr:col>6</xdr:col>
      <xdr:colOff>922584</xdr:colOff>
      <xdr:row>219</xdr:row>
      <xdr:rowOff>151386</xdr:rowOff>
    </xdr:to>
    <xdr:pic>
      <xdr:nvPicPr>
        <xdr:cNvPr id="28" name="Imagen 27">
          <a:extLst>
            <a:ext uri="{FF2B5EF4-FFF2-40B4-BE49-F238E27FC236}">
              <a16:creationId xmlns:a16="http://schemas.microsoft.com/office/drawing/2014/main" id="{99F61615-FDDB-4771-8747-03054FBB370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90855" y="44956749"/>
          <a:ext cx="3715949" cy="2674857"/>
        </a:xfrm>
        <a:prstGeom prst="rect">
          <a:avLst/>
        </a:prstGeom>
      </xdr:spPr>
    </xdr:pic>
    <xdr:clientData/>
  </xdr:twoCellAnchor>
  <xdr:twoCellAnchor editAs="oneCell">
    <xdr:from>
      <xdr:col>7</xdr:col>
      <xdr:colOff>366078</xdr:colOff>
      <xdr:row>206</xdr:row>
      <xdr:rowOff>66005</xdr:rowOff>
    </xdr:from>
    <xdr:to>
      <xdr:col>11</xdr:col>
      <xdr:colOff>259237</xdr:colOff>
      <xdr:row>219</xdr:row>
      <xdr:rowOff>161963</xdr:rowOff>
    </xdr:to>
    <xdr:pic>
      <xdr:nvPicPr>
        <xdr:cNvPr id="29" name="Imagen 28">
          <a:extLst>
            <a:ext uri="{FF2B5EF4-FFF2-40B4-BE49-F238E27FC236}">
              <a16:creationId xmlns:a16="http://schemas.microsoft.com/office/drawing/2014/main" id="{B5AFF034-5465-4D96-B352-8CB4263BE47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770438" y="44970665"/>
          <a:ext cx="3741259" cy="267151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0F49698-848E-4196-AA60-EAD35EB0E81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097E2CD-CE12-448F-A518-AF872AC0223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53726</xdr:colOff>
      <xdr:row>6</xdr:row>
      <xdr:rowOff>107675</xdr:rowOff>
    </xdr:from>
    <xdr:to>
      <xdr:col>6</xdr:col>
      <xdr:colOff>726026</xdr:colOff>
      <xdr:row>19</xdr:row>
      <xdr:rowOff>110427</xdr:rowOff>
    </xdr:to>
    <xdr:pic>
      <xdr:nvPicPr>
        <xdr:cNvPr id="4" name="Imagen 3">
          <a:extLst>
            <a:ext uri="{FF2B5EF4-FFF2-40B4-BE49-F238E27FC236}">
              <a16:creationId xmlns:a16="http://schemas.microsoft.com/office/drawing/2014/main" id="{6A94BC72-D635-4405-95E0-5530621EB8A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17606" y="1845035"/>
          <a:ext cx="3392640" cy="2380192"/>
        </a:xfrm>
        <a:prstGeom prst="rect">
          <a:avLst/>
        </a:prstGeom>
      </xdr:spPr>
    </xdr:pic>
    <xdr:clientData/>
  </xdr:twoCellAnchor>
  <xdr:twoCellAnchor editAs="oneCell">
    <xdr:from>
      <xdr:col>7</xdr:col>
      <xdr:colOff>507681</xdr:colOff>
      <xdr:row>6</xdr:row>
      <xdr:rowOff>123481</xdr:rowOff>
    </xdr:from>
    <xdr:to>
      <xdr:col>11</xdr:col>
      <xdr:colOff>72047</xdr:colOff>
      <xdr:row>19</xdr:row>
      <xdr:rowOff>123197</xdr:rowOff>
    </xdr:to>
    <xdr:pic>
      <xdr:nvPicPr>
        <xdr:cNvPr id="5" name="Imagen 4">
          <a:extLst>
            <a:ext uri="{FF2B5EF4-FFF2-40B4-BE49-F238E27FC236}">
              <a16:creationId xmlns:a16="http://schemas.microsoft.com/office/drawing/2014/main" id="{63FF68EF-FE98-4F27-9219-B20EE3B7212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12041" y="1860841"/>
          <a:ext cx="3412466" cy="2377156"/>
        </a:xfrm>
        <a:prstGeom prst="rect">
          <a:avLst/>
        </a:prstGeom>
      </xdr:spPr>
    </xdr:pic>
    <xdr:clientData/>
  </xdr:twoCellAnchor>
  <xdr:twoCellAnchor editAs="oneCell">
    <xdr:from>
      <xdr:col>2</xdr:col>
      <xdr:colOff>15626</xdr:colOff>
      <xdr:row>22</xdr:row>
      <xdr:rowOff>66540</xdr:rowOff>
    </xdr:from>
    <xdr:to>
      <xdr:col>6</xdr:col>
      <xdr:colOff>687926</xdr:colOff>
      <xdr:row>35</xdr:row>
      <xdr:rowOff>75360</xdr:rowOff>
    </xdr:to>
    <xdr:pic>
      <xdr:nvPicPr>
        <xdr:cNvPr id="6" name="Imagen 5">
          <a:extLst>
            <a:ext uri="{FF2B5EF4-FFF2-40B4-BE49-F238E27FC236}">
              <a16:creationId xmlns:a16="http://schemas.microsoft.com/office/drawing/2014/main" id="{AF7F4647-658E-407B-8874-4DCE7AC770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79506" y="4745220"/>
          <a:ext cx="3392640" cy="2386260"/>
        </a:xfrm>
        <a:prstGeom prst="rect">
          <a:avLst/>
        </a:prstGeom>
      </xdr:spPr>
    </xdr:pic>
    <xdr:clientData/>
  </xdr:twoCellAnchor>
  <xdr:twoCellAnchor editAs="oneCell">
    <xdr:from>
      <xdr:col>8</xdr:col>
      <xdr:colOff>188985</xdr:colOff>
      <xdr:row>22</xdr:row>
      <xdr:rowOff>60050</xdr:rowOff>
    </xdr:from>
    <xdr:to>
      <xdr:col>10</xdr:col>
      <xdr:colOff>752876</xdr:colOff>
      <xdr:row>35</xdr:row>
      <xdr:rowOff>62802</xdr:rowOff>
    </xdr:to>
    <xdr:pic>
      <xdr:nvPicPr>
        <xdr:cNvPr id="7" name="Imagen 6">
          <a:extLst>
            <a:ext uri="{FF2B5EF4-FFF2-40B4-BE49-F238E27FC236}">
              <a16:creationId xmlns:a16="http://schemas.microsoft.com/office/drawing/2014/main" id="{48DA2C80-BD50-4DEA-860D-5F27DA80F93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180085" y="4738730"/>
          <a:ext cx="2903231" cy="2380192"/>
        </a:xfrm>
        <a:prstGeom prst="rect">
          <a:avLst/>
        </a:prstGeom>
      </xdr:spPr>
    </xdr:pic>
    <xdr:clientData/>
  </xdr:twoCellAnchor>
  <xdr:twoCellAnchor editAs="oneCell">
    <xdr:from>
      <xdr:col>1</xdr:col>
      <xdr:colOff>243550</xdr:colOff>
      <xdr:row>38</xdr:row>
      <xdr:rowOff>56127</xdr:rowOff>
    </xdr:from>
    <xdr:to>
      <xdr:col>6</xdr:col>
      <xdr:colOff>765168</xdr:colOff>
      <xdr:row>51</xdr:row>
      <xdr:rowOff>76553</xdr:rowOff>
    </xdr:to>
    <xdr:pic>
      <xdr:nvPicPr>
        <xdr:cNvPr id="8" name="Imagen 7">
          <a:extLst>
            <a:ext uri="{FF2B5EF4-FFF2-40B4-BE49-F238E27FC236}">
              <a16:creationId xmlns:a16="http://schemas.microsoft.com/office/drawing/2014/main" id="{F261092E-E345-4CD8-82B4-C2E59C0E45DA}"/>
            </a:ext>
          </a:extLst>
        </xdr:cNvPr>
        <xdr:cNvPicPr>
          <a:picLocks noChangeAspect="1"/>
        </xdr:cNvPicPr>
      </xdr:nvPicPr>
      <xdr:blipFill>
        <a:blip xmlns:r="http://schemas.openxmlformats.org/officeDocument/2006/relationships" r:embed="rId7"/>
        <a:stretch>
          <a:fillRect/>
        </a:stretch>
      </xdr:blipFill>
      <xdr:spPr>
        <a:xfrm>
          <a:off x="487390" y="7676127"/>
          <a:ext cx="3561998" cy="2397866"/>
        </a:xfrm>
        <a:prstGeom prst="rect">
          <a:avLst/>
        </a:prstGeom>
      </xdr:spPr>
    </xdr:pic>
    <xdr:clientData/>
  </xdr:twoCellAnchor>
  <xdr:twoCellAnchor editAs="oneCell">
    <xdr:from>
      <xdr:col>8</xdr:col>
      <xdr:colOff>636502</xdr:colOff>
      <xdr:row>38</xdr:row>
      <xdr:rowOff>18048</xdr:rowOff>
    </xdr:from>
    <xdr:to>
      <xdr:col>10</xdr:col>
      <xdr:colOff>293283</xdr:colOff>
      <xdr:row>52</xdr:row>
      <xdr:rowOff>0</xdr:rowOff>
    </xdr:to>
    <xdr:pic>
      <xdr:nvPicPr>
        <xdr:cNvPr id="9" name="Imagen 8">
          <a:extLst>
            <a:ext uri="{FF2B5EF4-FFF2-40B4-BE49-F238E27FC236}">
              <a16:creationId xmlns:a16="http://schemas.microsoft.com/office/drawing/2014/main" id="{B4B6CD80-EC80-4A05-9B9B-D9650DA2D551}"/>
            </a:ext>
          </a:extLst>
        </xdr:cNvPr>
        <xdr:cNvPicPr>
          <a:picLocks noChangeAspect="1"/>
        </xdr:cNvPicPr>
      </xdr:nvPicPr>
      <xdr:blipFill>
        <a:blip xmlns:r="http://schemas.openxmlformats.org/officeDocument/2006/relationships" r:embed="rId8"/>
        <a:stretch>
          <a:fillRect/>
        </a:stretch>
      </xdr:blipFill>
      <xdr:spPr>
        <a:xfrm>
          <a:off x="5627602" y="7638048"/>
          <a:ext cx="1996121" cy="2542272"/>
        </a:xfrm>
        <a:prstGeom prst="rect">
          <a:avLst/>
        </a:prstGeom>
      </xdr:spPr>
    </xdr:pic>
    <xdr:clientData/>
  </xdr:twoCellAnchor>
  <xdr:twoCellAnchor editAs="oneCell">
    <xdr:from>
      <xdr:col>7</xdr:col>
      <xdr:colOff>488631</xdr:colOff>
      <xdr:row>121</xdr:row>
      <xdr:rowOff>72820</xdr:rowOff>
    </xdr:from>
    <xdr:to>
      <xdr:col>11</xdr:col>
      <xdr:colOff>52997</xdr:colOff>
      <xdr:row>134</xdr:row>
      <xdr:rowOff>78606</xdr:rowOff>
    </xdr:to>
    <xdr:pic>
      <xdr:nvPicPr>
        <xdr:cNvPr id="10" name="Imagen 9">
          <a:extLst>
            <a:ext uri="{FF2B5EF4-FFF2-40B4-BE49-F238E27FC236}">
              <a16:creationId xmlns:a16="http://schemas.microsoft.com/office/drawing/2014/main" id="{8A655733-1BAB-47A3-90ED-84C29423B6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892991" y="24974980"/>
          <a:ext cx="3412466" cy="2383226"/>
        </a:xfrm>
        <a:prstGeom prst="rect">
          <a:avLst/>
        </a:prstGeom>
      </xdr:spPr>
    </xdr:pic>
    <xdr:clientData/>
  </xdr:twoCellAnchor>
  <xdr:twoCellAnchor editAs="oneCell">
    <xdr:from>
      <xdr:col>2</xdr:col>
      <xdr:colOff>69531</xdr:colOff>
      <xdr:row>171</xdr:row>
      <xdr:rowOff>85381</xdr:rowOff>
    </xdr:from>
    <xdr:to>
      <xdr:col>6</xdr:col>
      <xdr:colOff>738797</xdr:colOff>
      <xdr:row>184</xdr:row>
      <xdr:rowOff>85097</xdr:rowOff>
    </xdr:to>
    <xdr:pic>
      <xdr:nvPicPr>
        <xdr:cNvPr id="11" name="Imagen 10">
          <a:extLst>
            <a:ext uri="{FF2B5EF4-FFF2-40B4-BE49-F238E27FC236}">
              <a16:creationId xmlns:a16="http://schemas.microsoft.com/office/drawing/2014/main" id="{450AE08E-0508-4359-AA97-CF835738EAE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33411" y="36013681"/>
          <a:ext cx="3389606" cy="2377156"/>
        </a:xfrm>
        <a:prstGeom prst="rect">
          <a:avLst/>
        </a:prstGeom>
      </xdr:spPr>
    </xdr:pic>
    <xdr:clientData/>
  </xdr:twoCellAnchor>
  <xdr:twoCellAnchor editAs="oneCell">
    <xdr:from>
      <xdr:col>7</xdr:col>
      <xdr:colOff>488631</xdr:colOff>
      <xdr:row>204</xdr:row>
      <xdr:rowOff>95115</xdr:rowOff>
    </xdr:from>
    <xdr:to>
      <xdr:col>11</xdr:col>
      <xdr:colOff>52997</xdr:colOff>
      <xdr:row>217</xdr:row>
      <xdr:rowOff>103935</xdr:rowOff>
    </xdr:to>
    <xdr:pic>
      <xdr:nvPicPr>
        <xdr:cNvPr id="12" name="Imagen 11">
          <a:extLst>
            <a:ext uri="{FF2B5EF4-FFF2-40B4-BE49-F238E27FC236}">
              <a16:creationId xmlns:a16="http://schemas.microsoft.com/office/drawing/2014/main" id="{285C93EC-45D5-4B9B-8B73-400C560EE09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92991" y="42553755"/>
          <a:ext cx="3412466" cy="2386260"/>
        </a:xfrm>
        <a:prstGeom prst="rect">
          <a:avLst/>
        </a:prstGeom>
      </xdr:spPr>
    </xdr:pic>
    <xdr:clientData/>
  </xdr:twoCellAnchor>
  <xdr:twoCellAnchor editAs="oneCell">
    <xdr:from>
      <xdr:col>7</xdr:col>
      <xdr:colOff>472826</xdr:colOff>
      <xdr:row>188</xdr:row>
      <xdr:rowOff>117200</xdr:rowOff>
    </xdr:from>
    <xdr:to>
      <xdr:col>11</xdr:col>
      <xdr:colOff>40226</xdr:colOff>
      <xdr:row>201</xdr:row>
      <xdr:rowOff>119952</xdr:rowOff>
    </xdr:to>
    <xdr:pic>
      <xdr:nvPicPr>
        <xdr:cNvPr id="13" name="Imagen 12">
          <a:extLst>
            <a:ext uri="{FF2B5EF4-FFF2-40B4-BE49-F238E27FC236}">
              <a16:creationId xmlns:a16="http://schemas.microsoft.com/office/drawing/2014/main" id="{7DEA7FD8-F839-425E-A0BC-CA8C849836C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877186" y="39634520"/>
          <a:ext cx="3415500" cy="2380192"/>
        </a:xfrm>
        <a:prstGeom prst="rect">
          <a:avLst/>
        </a:prstGeom>
      </xdr:spPr>
    </xdr:pic>
    <xdr:clientData/>
  </xdr:twoCellAnchor>
  <xdr:twoCellAnchor editAs="oneCell">
    <xdr:from>
      <xdr:col>2</xdr:col>
      <xdr:colOff>47236</xdr:colOff>
      <xdr:row>105</xdr:row>
      <xdr:rowOff>123481</xdr:rowOff>
    </xdr:from>
    <xdr:to>
      <xdr:col>6</xdr:col>
      <xdr:colOff>713468</xdr:colOff>
      <xdr:row>118</xdr:row>
      <xdr:rowOff>123197</xdr:rowOff>
    </xdr:to>
    <xdr:pic>
      <xdr:nvPicPr>
        <xdr:cNvPr id="14" name="Imagen 13">
          <a:extLst>
            <a:ext uri="{FF2B5EF4-FFF2-40B4-BE49-F238E27FC236}">
              <a16:creationId xmlns:a16="http://schemas.microsoft.com/office/drawing/2014/main" id="{7566FF23-C0D3-429F-8575-8D0D1769FDE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11116" y="22084321"/>
          <a:ext cx="3386572" cy="2377156"/>
        </a:xfrm>
        <a:prstGeom prst="rect">
          <a:avLst/>
        </a:prstGeom>
      </xdr:spPr>
    </xdr:pic>
    <xdr:clientData/>
  </xdr:twoCellAnchor>
  <xdr:twoCellAnchor editAs="oneCell">
    <xdr:from>
      <xdr:col>1</xdr:col>
      <xdr:colOff>304411</xdr:colOff>
      <xdr:row>188</xdr:row>
      <xdr:rowOff>101186</xdr:rowOff>
    </xdr:from>
    <xdr:to>
      <xdr:col>6</xdr:col>
      <xdr:colOff>656318</xdr:colOff>
      <xdr:row>201</xdr:row>
      <xdr:rowOff>97868</xdr:rowOff>
    </xdr:to>
    <xdr:pic>
      <xdr:nvPicPr>
        <xdr:cNvPr id="15" name="Imagen 14">
          <a:extLst>
            <a:ext uri="{FF2B5EF4-FFF2-40B4-BE49-F238E27FC236}">
              <a16:creationId xmlns:a16="http://schemas.microsoft.com/office/drawing/2014/main" id="{D7CC3F54-3410-44D5-ADD8-C0E031FEFD9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48251" y="39618506"/>
          <a:ext cx="3392287" cy="2374122"/>
        </a:xfrm>
        <a:prstGeom prst="rect">
          <a:avLst/>
        </a:prstGeom>
      </xdr:spPr>
    </xdr:pic>
    <xdr:clientData/>
  </xdr:twoCellAnchor>
  <xdr:twoCellAnchor editAs="oneCell">
    <xdr:from>
      <xdr:col>2</xdr:col>
      <xdr:colOff>101141</xdr:colOff>
      <xdr:row>138</xdr:row>
      <xdr:rowOff>82345</xdr:rowOff>
    </xdr:from>
    <xdr:to>
      <xdr:col>6</xdr:col>
      <xdr:colOff>764339</xdr:colOff>
      <xdr:row>151</xdr:row>
      <xdr:rowOff>88131</xdr:rowOff>
    </xdr:to>
    <xdr:pic>
      <xdr:nvPicPr>
        <xdr:cNvPr id="16" name="Imagen 15">
          <a:extLst>
            <a:ext uri="{FF2B5EF4-FFF2-40B4-BE49-F238E27FC236}">
              <a16:creationId xmlns:a16="http://schemas.microsoft.com/office/drawing/2014/main" id="{A77F4EB7-C9D4-48C4-B77C-15F3C10E075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65021" y="29305045"/>
          <a:ext cx="3383538" cy="2383226"/>
        </a:xfrm>
        <a:prstGeom prst="rect">
          <a:avLst/>
        </a:prstGeom>
      </xdr:spPr>
    </xdr:pic>
    <xdr:clientData/>
  </xdr:twoCellAnchor>
  <xdr:twoCellAnchor editAs="oneCell">
    <xdr:from>
      <xdr:col>2</xdr:col>
      <xdr:colOff>59329</xdr:colOff>
      <xdr:row>204</xdr:row>
      <xdr:rowOff>66540</xdr:rowOff>
    </xdr:from>
    <xdr:to>
      <xdr:col>6</xdr:col>
      <xdr:colOff>727170</xdr:colOff>
      <xdr:row>217</xdr:row>
      <xdr:rowOff>75360</xdr:rowOff>
    </xdr:to>
    <xdr:pic>
      <xdr:nvPicPr>
        <xdr:cNvPr id="17" name="Imagen 16">
          <a:extLst>
            <a:ext uri="{FF2B5EF4-FFF2-40B4-BE49-F238E27FC236}">
              <a16:creationId xmlns:a16="http://schemas.microsoft.com/office/drawing/2014/main" id="{988FC029-646E-462B-9AB2-20CF9CAF80B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623209" y="42525180"/>
          <a:ext cx="3388181" cy="2386260"/>
        </a:xfrm>
        <a:prstGeom prst="rect">
          <a:avLst/>
        </a:prstGeom>
      </xdr:spPr>
    </xdr:pic>
    <xdr:clientData/>
  </xdr:twoCellAnchor>
  <xdr:twoCellAnchor editAs="oneCell">
    <xdr:from>
      <xdr:col>7</xdr:col>
      <xdr:colOff>453776</xdr:colOff>
      <xdr:row>105</xdr:row>
      <xdr:rowOff>60050</xdr:rowOff>
    </xdr:from>
    <xdr:to>
      <xdr:col>11</xdr:col>
      <xdr:colOff>21176</xdr:colOff>
      <xdr:row>118</xdr:row>
      <xdr:rowOff>62802</xdr:rowOff>
    </xdr:to>
    <xdr:pic>
      <xdr:nvPicPr>
        <xdr:cNvPr id="18" name="Imagen 17">
          <a:extLst>
            <a:ext uri="{FF2B5EF4-FFF2-40B4-BE49-F238E27FC236}">
              <a16:creationId xmlns:a16="http://schemas.microsoft.com/office/drawing/2014/main" id="{6EBFCBC9-5576-4ABE-8BD7-AA62AB8B074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858136" y="22020890"/>
          <a:ext cx="3415500" cy="2380192"/>
        </a:xfrm>
        <a:prstGeom prst="rect">
          <a:avLst/>
        </a:prstGeom>
      </xdr:spPr>
    </xdr:pic>
    <xdr:clientData/>
  </xdr:twoCellAnchor>
  <xdr:twoCellAnchor editAs="oneCell">
    <xdr:from>
      <xdr:col>1</xdr:col>
      <xdr:colOff>310691</xdr:colOff>
      <xdr:row>55</xdr:row>
      <xdr:rowOff>94906</xdr:rowOff>
    </xdr:from>
    <xdr:to>
      <xdr:col>6</xdr:col>
      <xdr:colOff>659564</xdr:colOff>
      <xdr:row>68</xdr:row>
      <xdr:rowOff>94622</xdr:rowOff>
    </xdr:to>
    <xdr:pic>
      <xdr:nvPicPr>
        <xdr:cNvPr id="19" name="Imagen 18">
          <a:extLst>
            <a:ext uri="{FF2B5EF4-FFF2-40B4-BE49-F238E27FC236}">
              <a16:creationId xmlns:a16="http://schemas.microsoft.com/office/drawing/2014/main" id="{ADC73398-7B7B-4514-8933-19FD4A26401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54531" y="12035446"/>
          <a:ext cx="3389253" cy="2377156"/>
        </a:xfrm>
        <a:prstGeom prst="rect">
          <a:avLst/>
        </a:prstGeom>
      </xdr:spPr>
    </xdr:pic>
    <xdr:clientData/>
  </xdr:twoCellAnchor>
  <xdr:twoCellAnchor editAs="oneCell">
    <xdr:from>
      <xdr:col>2</xdr:col>
      <xdr:colOff>59329</xdr:colOff>
      <xdr:row>121</xdr:row>
      <xdr:rowOff>41210</xdr:rowOff>
    </xdr:from>
    <xdr:to>
      <xdr:col>6</xdr:col>
      <xdr:colOff>727170</xdr:colOff>
      <xdr:row>134</xdr:row>
      <xdr:rowOff>53065</xdr:rowOff>
    </xdr:to>
    <xdr:pic>
      <xdr:nvPicPr>
        <xdr:cNvPr id="20" name="Imagen 19">
          <a:extLst>
            <a:ext uri="{FF2B5EF4-FFF2-40B4-BE49-F238E27FC236}">
              <a16:creationId xmlns:a16="http://schemas.microsoft.com/office/drawing/2014/main" id="{1239564D-9210-4A48-89B3-130ECE65804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623209" y="24943370"/>
          <a:ext cx="3388181" cy="2389295"/>
        </a:xfrm>
        <a:prstGeom prst="rect">
          <a:avLst/>
        </a:prstGeom>
      </xdr:spPr>
    </xdr:pic>
    <xdr:clientData/>
  </xdr:twoCellAnchor>
  <xdr:twoCellAnchor editAs="oneCell">
    <xdr:from>
      <xdr:col>7</xdr:col>
      <xdr:colOff>539501</xdr:colOff>
      <xdr:row>55</xdr:row>
      <xdr:rowOff>82345</xdr:rowOff>
    </xdr:from>
    <xdr:to>
      <xdr:col>11</xdr:col>
      <xdr:colOff>106901</xdr:colOff>
      <xdr:row>68</xdr:row>
      <xdr:rowOff>88131</xdr:rowOff>
    </xdr:to>
    <xdr:pic>
      <xdr:nvPicPr>
        <xdr:cNvPr id="21" name="Imagen 20">
          <a:extLst>
            <a:ext uri="{FF2B5EF4-FFF2-40B4-BE49-F238E27FC236}">
              <a16:creationId xmlns:a16="http://schemas.microsoft.com/office/drawing/2014/main" id="{7D9E7AB6-59C2-4F61-BEF8-A731A0715AB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943861" y="12022885"/>
          <a:ext cx="3415500" cy="2383226"/>
        </a:xfrm>
        <a:prstGeom prst="rect">
          <a:avLst/>
        </a:prstGeom>
      </xdr:spPr>
    </xdr:pic>
    <xdr:clientData/>
  </xdr:twoCellAnchor>
  <xdr:twoCellAnchor editAs="oneCell">
    <xdr:from>
      <xdr:col>3</xdr:col>
      <xdr:colOff>261679</xdr:colOff>
      <xdr:row>72</xdr:row>
      <xdr:rowOff>30730</xdr:rowOff>
    </xdr:from>
    <xdr:to>
      <xdr:col>6</xdr:col>
      <xdr:colOff>104775</xdr:colOff>
      <xdr:row>85</xdr:row>
      <xdr:rowOff>129477</xdr:rowOff>
    </xdr:to>
    <xdr:pic>
      <xdr:nvPicPr>
        <xdr:cNvPr id="22" name="Imagen 21">
          <a:extLst>
            <a:ext uri="{FF2B5EF4-FFF2-40B4-BE49-F238E27FC236}">
              <a16:creationId xmlns:a16="http://schemas.microsoft.com/office/drawing/2014/main" id="{0EF9E677-CB1C-4D5E-8A46-2FE6E66FC90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397059" y="15644110"/>
          <a:ext cx="1991936" cy="2476187"/>
        </a:xfrm>
        <a:prstGeom prst="rect">
          <a:avLst/>
        </a:prstGeom>
      </xdr:spPr>
    </xdr:pic>
    <xdr:clientData/>
  </xdr:twoCellAnchor>
  <xdr:twoCellAnchor editAs="oneCell">
    <xdr:from>
      <xdr:col>7</xdr:col>
      <xdr:colOff>504645</xdr:colOff>
      <xdr:row>72</xdr:row>
      <xdr:rowOff>98360</xdr:rowOff>
    </xdr:from>
    <xdr:to>
      <xdr:col>11</xdr:col>
      <xdr:colOff>75080</xdr:colOff>
      <xdr:row>85</xdr:row>
      <xdr:rowOff>110215</xdr:rowOff>
    </xdr:to>
    <xdr:pic>
      <xdr:nvPicPr>
        <xdr:cNvPr id="23" name="Imagen 22">
          <a:extLst>
            <a:ext uri="{FF2B5EF4-FFF2-40B4-BE49-F238E27FC236}">
              <a16:creationId xmlns:a16="http://schemas.microsoft.com/office/drawing/2014/main" id="{DDFD5C25-E9A0-4398-9DA4-FB6FDDBB41D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909005" y="15711740"/>
          <a:ext cx="3418535" cy="2389295"/>
        </a:xfrm>
        <a:prstGeom prst="rect">
          <a:avLst/>
        </a:prstGeom>
      </xdr:spPr>
    </xdr:pic>
    <xdr:clientData/>
  </xdr:twoCellAnchor>
  <xdr:twoCellAnchor editAs="oneCell">
    <xdr:from>
      <xdr:col>2</xdr:col>
      <xdr:colOff>53726</xdr:colOff>
      <xdr:row>88</xdr:row>
      <xdr:rowOff>63295</xdr:rowOff>
    </xdr:from>
    <xdr:to>
      <xdr:col>6</xdr:col>
      <xdr:colOff>726026</xdr:colOff>
      <xdr:row>101</xdr:row>
      <xdr:rowOff>69081</xdr:rowOff>
    </xdr:to>
    <xdr:pic>
      <xdr:nvPicPr>
        <xdr:cNvPr id="24" name="Imagen 23">
          <a:extLst>
            <a:ext uri="{FF2B5EF4-FFF2-40B4-BE49-F238E27FC236}">
              <a16:creationId xmlns:a16="http://schemas.microsoft.com/office/drawing/2014/main" id="{361EC341-9C4A-4981-9004-4E577D43009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17606" y="18617995"/>
          <a:ext cx="3392640" cy="2383226"/>
        </a:xfrm>
        <a:prstGeom prst="rect">
          <a:avLst/>
        </a:prstGeom>
      </xdr:spPr>
    </xdr:pic>
    <xdr:clientData/>
  </xdr:twoCellAnchor>
  <xdr:twoCellAnchor editAs="oneCell">
    <xdr:from>
      <xdr:col>7</xdr:col>
      <xdr:colOff>542745</xdr:colOff>
      <xdr:row>88</xdr:row>
      <xdr:rowOff>72820</xdr:rowOff>
    </xdr:from>
    <xdr:to>
      <xdr:col>11</xdr:col>
      <xdr:colOff>113180</xdr:colOff>
      <xdr:row>101</xdr:row>
      <xdr:rowOff>78606</xdr:rowOff>
    </xdr:to>
    <xdr:pic>
      <xdr:nvPicPr>
        <xdr:cNvPr id="25" name="Imagen 24">
          <a:extLst>
            <a:ext uri="{FF2B5EF4-FFF2-40B4-BE49-F238E27FC236}">
              <a16:creationId xmlns:a16="http://schemas.microsoft.com/office/drawing/2014/main" id="{8E0CBA10-BF90-4ADA-9AB9-F14B0D05856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947105" y="18627520"/>
          <a:ext cx="3418535" cy="2383226"/>
        </a:xfrm>
        <a:prstGeom prst="rect">
          <a:avLst/>
        </a:prstGeom>
      </xdr:spPr>
    </xdr:pic>
    <xdr:clientData/>
  </xdr:twoCellAnchor>
  <xdr:twoCellAnchor editAs="oneCell">
    <xdr:from>
      <xdr:col>2</xdr:col>
      <xdr:colOff>47445</xdr:colOff>
      <xdr:row>221</xdr:row>
      <xdr:rowOff>85590</xdr:rowOff>
    </xdr:from>
    <xdr:to>
      <xdr:col>6</xdr:col>
      <xdr:colOff>722780</xdr:colOff>
      <xdr:row>234</xdr:row>
      <xdr:rowOff>94410</xdr:rowOff>
    </xdr:to>
    <xdr:pic>
      <xdr:nvPicPr>
        <xdr:cNvPr id="26" name="Imagen 25">
          <a:extLst>
            <a:ext uri="{FF2B5EF4-FFF2-40B4-BE49-F238E27FC236}">
              <a16:creationId xmlns:a16="http://schemas.microsoft.com/office/drawing/2014/main" id="{777808BB-99CD-4220-AE0C-EB08F082EC9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11325" y="46460910"/>
          <a:ext cx="3395675" cy="2386260"/>
        </a:xfrm>
        <a:prstGeom prst="rect">
          <a:avLst/>
        </a:prstGeom>
      </xdr:spPr>
    </xdr:pic>
    <xdr:clientData/>
  </xdr:twoCellAnchor>
  <xdr:twoCellAnchor editAs="oneCell">
    <xdr:from>
      <xdr:col>7</xdr:col>
      <xdr:colOff>539501</xdr:colOff>
      <xdr:row>138</xdr:row>
      <xdr:rowOff>104640</xdr:rowOff>
    </xdr:from>
    <xdr:to>
      <xdr:col>11</xdr:col>
      <xdr:colOff>106901</xdr:colOff>
      <xdr:row>151</xdr:row>
      <xdr:rowOff>113460</xdr:rowOff>
    </xdr:to>
    <xdr:pic>
      <xdr:nvPicPr>
        <xdr:cNvPr id="27" name="Imagen 26">
          <a:extLst>
            <a:ext uri="{FF2B5EF4-FFF2-40B4-BE49-F238E27FC236}">
              <a16:creationId xmlns:a16="http://schemas.microsoft.com/office/drawing/2014/main" id="{C46E7328-4500-4944-9657-F94CC869250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943861" y="29327340"/>
          <a:ext cx="3415500" cy="2386260"/>
        </a:xfrm>
        <a:prstGeom prst="rect">
          <a:avLst/>
        </a:prstGeom>
      </xdr:spPr>
    </xdr:pic>
    <xdr:clientData/>
  </xdr:twoCellAnchor>
  <xdr:twoCellAnchor editAs="oneCell">
    <xdr:from>
      <xdr:col>8</xdr:col>
      <xdr:colOff>725160</xdr:colOff>
      <xdr:row>155</xdr:row>
      <xdr:rowOff>145775</xdr:rowOff>
    </xdr:from>
    <xdr:to>
      <xdr:col>10</xdr:col>
      <xdr:colOff>302813</xdr:colOff>
      <xdr:row>168</xdr:row>
      <xdr:rowOff>148527</xdr:rowOff>
    </xdr:to>
    <xdr:pic>
      <xdr:nvPicPr>
        <xdr:cNvPr id="28" name="Imagen 27">
          <a:extLst>
            <a:ext uri="{FF2B5EF4-FFF2-40B4-BE49-F238E27FC236}">
              <a16:creationId xmlns:a16="http://schemas.microsoft.com/office/drawing/2014/main" id="{DEB49087-3434-40D6-8934-4E22FA93BA1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716260" y="33132755"/>
          <a:ext cx="1916993" cy="2380192"/>
        </a:xfrm>
        <a:prstGeom prst="rect">
          <a:avLst/>
        </a:prstGeom>
      </xdr:spPr>
    </xdr:pic>
    <xdr:clientData/>
  </xdr:twoCellAnchor>
  <xdr:twoCellAnchor editAs="oneCell">
    <xdr:from>
      <xdr:col>7</xdr:col>
      <xdr:colOff>529976</xdr:colOff>
      <xdr:row>221</xdr:row>
      <xdr:rowOff>76065</xdr:rowOff>
    </xdr:from>
    <xdr:to>
      <xdr:col>11</xdr:col>
      <xdr:colOff>97376</xdr:colOff>
      <xdr:row>234</xdr:row>
      <xdr:rowOff>84885</xdr:rowOff>
    </xdr:to>
    <xdr:pic>
      <xdr:nvPicPr>
        <xdr:cNvPr id="29" name="Imagen 28">
          <a:extLst>
            <a:ext uri="{FF2B5EF4-FFF2-40B4-BE49-F238E27FC236}">
              <a16:creationId xmlns:a16="http://schemas.microsoft.com/office/drawing/2014/main" id="{297F11DE-D4CB-44EA-9AEE-4B55CC9DBBF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934336" y="46451385"/>
          <a:ext cx="3415500" cy="2386260"/>
        </a:xfrm>
        <a:prstGeom prst="rect">
          <a:avLst/>
        </a:prstGeom>
      </xdr:spPr>
    </xdr:pic>
    <xdr:clientData/>
  </xdr:twoCellAnchor>
  <xdr:twoCellAnchor editAs="oneCell">
    <xdr:from>
      <xdr:col>2</xdr:col>
      <xdr:colOff>34676</xdr:colOff>
      <xdr:row>155</xdr:row>
      <xdr:rowOff>107675</xdr:rowOff>
    </xdr:from>
    <xdr:to>
      <xdr:col>6</xdr:col>
      <xdr:colOff>706976</xdr:colOff>
      <xdr:row>168</xdr:row>
      <xdr:rowOff>110427</xdr:rowOff>
    </xdr:to>
    <xdr:pic>
      <xdr:nvPicPr>
        <xdr:cNvPr id="30" name="Imagen 29">
          <a:extLst>
            <a:ext uri="{FF2B5EF4-FFF2-40B4-BE49-F238E27FC236}">
              <a16:creationId xmlns:a16="http://schemas.microsoft.com/office/drawing/2014/main" id="{745BE257-963E-42FF-8CE2-A70B60FFE36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98556" y="33094655"/>
          <a:ext cx="3392640" cy="2380192"/>
        </a:xfrm>
        <a:prstGeom prst="rect">
          <a:avLst/>
        </a:prstGeom>
      </xdr:spPr>
    </xdr:pic>
    <xdr:clientData/>
  </xdr:twoCellAnchor>
  <xdr:twoCellAnchor editAs="oneCell">
    <xdr:from>
      <xdr:col>2</xdr:col>
      <xdr:colOff>104595</xdr:colOff>
      <xdr:row>238</xdr:row>
      <xdr:rowOff>113956</xdr:rowOff>
    </xdr:from>
    <xdr:to>
      <xdr:col>6</xdr:col>
      <xdr:colOff>779930</xdr:colOff>
      <xdr:row>251</xdr:row>
      <xdr:rowOff>113672</xdr:rowOff>
    </xdr:to>
    <xdr:pic>
      <xdr:nvPicPr>
        <xdr:cNvPr id="31" name="Imagen 30">
          <a:extLst>
            <a:ext uri="{FF2B5EF4-FFF2-40B4-BE49-F238E27FC236}">
              <a16:creationId xmlns:a16="http://schemas.microsoft.com/office/drawing/2014/main" id="{CEA03950-AA8F-4DD6-B49E-1997418974BC}"/>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668475" y="49895416"/>
          <a:ext cx="3395675" cy="2377156"/>
        </a:xfrm>
        <a:prstGeom prst="rect">
          <a:avLst/>
        </a:prstGeom>
      </xdr:spPr>
    </xdr:pic>
    <xdr:clientData/>
  </xdr:twoCellAnchor>
  <xdr:twoCellAnchor editAs="oneCell">
    <xdr:from>
      <xdr:col>7</xdr:col>
      <xdr:colOff>498156</xdr:colOff>
      <xdr:row>238</xdr:row>
      <xdr:rowOff>117200</xdr:rowOff>
    </xdr:from>
    <xdr:to>
      <xdr:col>11</xdr:col>
      <xdr:colOff>62522</xdr:colOff>
      <xdr:row>251</xdr:row>
      <xdr:rowOff>119952</xdr:rowOff>
    </xdr:to>
    <xdr:pic>
      <xdr:nvPicPr>
        <xdr:cNvPr id="32" name="Imagen 31">
          <a:extLst>
            <a:ext uri="{FF2B5EF4-FFF2-40B4-BE49-F238E27FC236}">
              <a16:creationId xmlns:a16="http://schemas.microsoft.com/office/drawing/2014/main" id="{9FF7E268-966E-46FF-8A47-A6805E584EF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902516" y="49898660"/>
          <a:ext cx="3412466" cy="2380192"/>
        </a:xfrm>
        <a:prstGeom prst="rect">
          <a:avLst/>
        </a:prstGeom>
      </xdr:spPr>
    </xdr:pic>
    <xdr:clientData/>
  </xdr:twoCellAnchor>
  <xdr:twoCellAnchor editAs="oneCell">
    <xdr:from>
      <xdr:col>7</xdr:col>
      <xdr:colOff>469581</xdr:colOff>
      <xdr:row>171</xdr:row>
      <xdr:rowOff>63295</xdr:rowOff>
    </xdr:from>
    <xdr:to>
      <xdr:col>11</xdr:col>
      <xdr:colOff>33947</xdr:colOff>
      <xdr:row>184</xdr:row>
      <xdr:rowOff>69081</xdr:rowOff>
    </xdr:to>
    <xdr:pic>
      <xdr:nvPicPr>
        <xdr:cNvPr id="33" name="Imagen 32">
          <a:extLst>
            <a:ext uri="{FF2B5EF4-FFF2-40B4-BE49-F238E27FC236}">
              <a16:creationId xmlns:a16="http://schemas.microsoft.com/office/drawing/2014/main" id="{C25A04A4-8198-42FB-8509-0B993C8341D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873941" y="35991595"/>
          <a:ext cx="3412466" cy="238322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1%20(27%20May-%202%20Ju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sheetData sheetId="1"/>
      <sheetData sheetId="2"/>
      <sheetData sheetId="3">
        <row r="13">
          <cell r="S13">
            <v>105.7</v>
          </cell>
        </row>
      </sheetData>
      <sheetData sheetId="4"/>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53"/>
  <sheetViews>
    <sheetView showGridLines="0" topLeftCell="A38" zoomScale="84" zoomScaleNormal="84" zoomScaleSheetLayoutView="70" zoomScalePageLayoutView="95" workbookViewId="0">
      <selection activeCell="I42" sqref="I42:J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19"/>
      <c r="C2" s="419"/>
      <c r="D2" s="419"/>
      <c r="E2" s="419"/>
      <c r="F2" s="310" t="s">
        <v>520</v>
      </c>
      <c r="G2" s="310"/>
      <c r="H2" s="310"/>
      <c r="I2" s="310"/>
      <c r="J2" s="310"/>
      <c r="K2" s="310"/>
      <c r="L2" s="310"/>
      <c r="M2" s="310"/>
      <c r="N2" s="310"/>
      <c r="O2" s="310"/>
      <c r="P2" s="310"/>
      <c r="Q2" s="310" t="s">
        <v>0</v>
      </c>
      <c r="R2" s="310"/>
      <c r="S2" s="419"/>
      <c r="T2" s="419"/>
    </row>
    <row r="3" spans="2:20" ht="30" customHeight="1" x14ac:dyDescent="0.2">
      <c r="B3" s="419"/>
      <c r="C3" s="419"/>
      <c r="D3" s="419"/>
      <c r="E3" s="419"/>
      <c r="F3" s="310" t="s">
        <v>521</v>
      </c>
      <c r="G3" s="310"/>
      <c r="H3" s="419" t="s">
        <v>1</v>
      </c>
      <c r="I3" s="419"/>
      <c r="J3" s="419"/>
      <c r="K3" s="419"/>
      <c r="L3" s="419"/>
      <c r="M3" s="419"/>
      <c r="N3" s="419"/>
      <c r="O3" s="419"/>
      <c r="P3" s="419"/>
      <c r="Q3" s="310" t="s">
        <v>2</v>
      </c>
      <c r="R3" s="310"/>
      <c r="S3" s="420"/>
      <c r="T3" s="420"/>
    </row>
    <row r="4" spans="2:20" ht="30" customHeight="1" x14ac:dyDescent="0.2">
      <c r="B4" s="419"/>
      <c r="C4" s="419"/>
      <c r="D4" s="419"/>
      <c r="E4" s="419"/>
      <c r="F4" s="310" t="s">
        <v>522</v>
      </c>
      <c r="G4" s="310"/>
      <c r="H4" s="419" t="s">
        <v>3</v>
      </c>
      <c r="I4" s="419"/>
      <c r="J4" s="419"/>
      <c r="K4" s="419"/>
      <c r="L4" s="419"/>
      <c r="M4" s="419"/>
      <c r="N4" s="419"/>
      <c r="O4" s="419"/>
      <c r="P4" s="419"/>
      <c r="Q4" s="310" t="s">
        <v>4</v>
      </c>
      <c r="R4" s="310"/>
      <c r="S4" s="415" t="s">
        <v>869</v>
      </c>
      <c r="T4" s="415"/>
    </row>
    <row r="5" spans="2:20" ht="14.25" x14ac:dyDescent="0.2">
      <c r="B5" s="416"/>
      <c r="C5" s="416"/>
      <c r="D5" s="416"/>
      <c r="E5" s="416"/>
      <c r="F5" s="416"/>
      <c r="G5" s="416"/>
      <c r="H5" s="416"/>
      <c r="I5" s="416"/>
      <c r="J5" s="416"/>
      <c r="K5" s="416"/>
      <c r="L5" s="416"/>
      <c r="M5" s="416"/>
      <c r="N5" s="416"/>
      <c r="O5" s="416"/>
      <c r="P5" s="416"/>
      <c r="Q5" s="416"/>
      <c r="R5" s="416"/>
      <c r="S5" s="416"/>
      <c r="T5" s="416"/>
    </row>
    <row r="6" spans="2:20" ht="22.5" customHeight="1" x14ac:dyDescent="0.2">
      <c r="B6" s="417" t="s">
        <v>5</v>
      </c>
      <c r="C6" s="417"/>
      <c r="D6" s="417"/>
      <c r="E6" s="417"/>
      <c r="F6" s="417"/>
      <c r="G6" s="417"/>
      <c r="H6" s="417"/>
      <c r="I6" s="417"/>
      <c r="J6" s="417"/>
      <c r="K6" s="417"/>
      <c r="L6" s="417"/>
      <c r="M6" s="417"/>
      <c r="N6" s="417"/>
      <c r="O6" s="417"/>
      <c r="P6" s="417"/>
      <c r="Q6" s="417"/>
      <c r="R6" s="417"/>
      <c r="S6" s="417"/>
      <c r="T6" s="417"/>
    </row>
    <row r="7" spans="2:20" ht="14.25" x14ac:dyDescent="0.2">
      <c r="B7" s="270"/>
      <c r="C7" s="270"/>
      <c r="D7" s="270"/>
      <c r="E7" s="270"/>
      <c r="F7" s="270"/>
      <c r="G7" s="270"/>
      <c r="H7" s="270"/>
      <c r="I7" s="270"/>
      <c r="J7" s="270"/>
      <c r="K7" s="270"/>
      <c r="L7" s="270"/>
      <c r="M7" s="270"/>
      <c r="N7" s="270"/>
      <c r="O7" s="270"/>
      <c r="P7" s="270"/>
      <c r="Q7" s="270"/>
      <c r="R7" s="270"/>
      <c r="S7" s="270"/>
      <c r="T7" s="270"/>
    </row>
    <row r="8" spans="2:20" ht="22.5" customHeight="1" x14ac:dyDescent="0.2">
      <c r="B8" s="418" t="s">
        <v>6</v>
      </c>
      <c r="C8" s="418"/>
      <c r="D8" s="418"/>
      <c r="E8" s="418"/>
      <c r="F8" s="418"/>
      <c r="G8" s="418"/>
      <c r="H8" s="418"/>
      <c r="I8" s="418"/>
      <c r="J8" s="418"/>
      <c r="K8" s="418"/>
      <c r="L8" s="418"/>
      <c r="M8" s="418"/>
      <c r="N8" s="418"/>
      <c r="O8" s="418"/>
      <c r="P8" s="418"/>
      <c r="Q8" s="418"/>
      <c r="R8" s="418"/>
      <c r="S8" s="418"/>
      <c r="T8" s="418"/>
    </row>
    <row r="9" spans="2:20" ht="22.5" customHeight="1" x14ac:dyDescent="0.2">
      <c r="B9" s="344" t="s">
        <v>7</v>
      </c>
      <c r="C9" s="348"/>
      <c r="D9" s="348"/>
      <c r="E9" s="348"/>
      <c r="F9" s="348"/>
      <c r="G9" s="348"/>
      <c r="H9" s="348"/>
      <c r="I9" s="348"/>
      <c r="J9" s="348"/>
      <c r="K9" s="348"/>
      <c r="L9" s="348"/>
      <c r="M9" s="348"/>
      <c r="N9" s="348"/>
      <c r="O9" s="348"/>
      <c r="P9" s="348"/>
      <c r="Q9" s="348"/>
      <c r="R9" s="348"/>
      <c r="S9" s="348"/>
      <c r="T9" s="345"/>
    </row>
    <row r="10" spans="2:20" ht="22.5" customHeight="1" x14ac:dyDescent="0.2">
      <c r="B10" s="336" t="s">
        <v>8</v>
      </c>
      <c r="C10" s="336"/>
      <c r="D10" s="336"/>
      <c r="E10" s="336"/>
      <c r="F10" s="338" t="s">
        <v>9</v>
      </c>
      <c r="G10" s="339"/>
      <c r="H10" s="339"/>
      <c r="I10" s="340"/>
      <c r="J10" s="424" t="s">
        <v>10</v>
      </c>
      <c r="K10" s="425"/>
      <c r="L10" s="425"/>
      <c r="M10" s="425"/>
      <c r="N10" s="426"/>
      <c r="O10" s="338" t="s">
        <v>11</v>
      </c>
      <c r="P10" s="339"/>
      <c r="Q10" s="340"/>
      <c r="R10" s="337" t="s">
        <v>12</v>
      </c>
      <c r="S10" s="337"/>
      <c r="T10" s="337"/>
    </row>
    <row r="11" spans="2:20" ht="22.5" customHeight="1" x14ac:dyDescent="0.2">
      <c r="B11" s="336"/>
      <c r="C11" s="336"/>
      <c r="D11" s="336"/>
      <c r="E11" s="336"/>
      <c r="F11" s="421"/>
      <c r="G11" s="422"/>
      <c r="H11" s="422"/>
      <c r="I11" s="423"/>
      <c r="J11" s="427"/>
      <c r="K11" s="428"/>
      <c r="L11" s="428"/>
      <c r="M11" s="428"/>
      <c r="N11" s="429"/>
      <c r="O11" s="421"/>
      <c r="P11" s="422"/>
      <c r="Q11" s="423"/>
      <c r="R11" s="337"/>
      <c r="S11" s="337"/>
      <c r="T11" s="337"/>
    </row>
    <row r="12" spans="2:20" ht="168" customHeight="1" x14ac:dyDescent="0.2">
      <c r="B12" s="397" t="s">
        <v>13</v>
      </c>
      <c r="C12" s="398"/>
      <c r="D12" s="398"/>
      <c r="E12" s="399"/>
      <c r="F12" s="382" t="s">
        <v>621</v>
      </c>
      <c r="G12" s="383"/>
      <c r="H12" s="383"/>
      <c r="I12" s="384"/>
      <c r="J12" s="388" t="s">
        <v>622</v>
      </c>
      <c r="K12" s="389"/>
      <c r="L12" s="389"/>
      <c r="M12" s="389"/>
      <c r="N12" s="390"/>
      <c r="O12" s="382" t="s">
        <v>624</v>
      </c>
      <c r="P12" s="383"/>
      <c r="Q12" s="384"/>
      <c r="R12" s="403" t="s">
        <v>717</v>
      </c>
      <c r="S12" s="404"/>
      <c r="T12" s="405"/>
    </row>
    <row r="13" spans="2:20" ht="168" customHeight="1" x14ac:dyDescent="0.2">
      <c r="B13" s="400"/>
      <c r="C13" s="401"/>
      <c r="D13" s="401"/>
      <c r="E13" s="402"/>
      <c r="F13" s="385"/>
      <c r="G13" s="386"/>
      <c r="H13" s="386"/>
      <c r="I13" s="387"/>
      <c r="J13" s="388" t="s">
        <v>623</v>
      </c>
      <c r="K13" s="389"/>
      <c r="L13" s="389"/>
      <c r="M13" s="389"/>
      <c r="N13" s="390"/>
      <c r="O13" s="385"/>
      <c r="P13" s="386"/>
      <c r="Q13" s="387"/>
      <c r="R13" s="406"/>
      <c r="S13" s="407"/>
      <c r="T13" s="408"/>
    </row>
    <row r="14" spans="2:20" ht="409.6" customHeight="1" x14ac:dyDescent="0.2">
      <c r="B14" s="397" t="s">
        <v>14</v>
      </c>
      <c r="C14" s="398"/>
      <c r="D14" s="398"/>
      <c r="E14" s="399"/>
      <c r="F14" s="382" t="s">
        <v>523</v>
      </c>
      <c r="G14" s="383"/>
      <c r="H14" s="383"/>
      <c r="I14" s="384"/>
      <c r="J14" s="382" t="s">
        <v>620</v>
      </c>
      <c r="K14" s="383"/>
      <c r="L14" s="383"/>
      <c r="M14" s="383"/>
      <c r="N14" s="384"/>
      <c r="O14" s="382" t="s">
        <v>625</v>
      </c>
      <c r="P14" s="383"/>
      <c r="Q14" s="384"/>
      <c r="R14" s="403" t="s">
        <v>718</v>
      </c>
      <c r="S14" s="404"/>
      <c r="T14" s="405"/>
    </row>
    <row r="15" spans="2:20" ht="351.6" customHeight="1" x14ac:dyDescent="0.2">
      <c r="B15" s="412"/>
      <c r="C15" s="413"/>
      <c r="D15" s="413"/>
      <c r="E15" s="414"/>
      <c r="F15" s="409"/>
      <c r="G15" s="410"/>
      <c r="H15" s="410"/>
      <c r="I15" s="411"/>
      <c r="J15" s="409"/>
      <c r="K15" s="410"/>
      <c r="L15" s="410"/>
      <c r="M15" s="410"/>
      <c r="N15" s="411"/>
      <c r="O15" s="409"/>
      <c r="P15" s="410"/>
      <c r="Q15" s="411"/>
      <c r="R15" s="453"/>
      <c r="S15" s="454"/>
      <c r="T15" s="455"/>
    </row>
    <row r="16" spans="2:20" ht="409.6" customHeight="1" x14ac:dyDescent="0.2">
      <c r="B16" s="397" t="s">
        <v>15</v>
      </c>
      <c r="C16" s="398"/>
      <c r="D16" s="398"/>
      <c r="E16" s="399"/>
      <c r="F16" s="382" t="s">
        <v>639</v>
      </c>
      <c r="G16" s="383"/>
      <c r="H16" s="383"/>
      <c r="I16" s="384"/>
      <c r="J16" s="382" t="s">
        <v>121</v>
      </c>
      <c r="K16" s="383"/>
      <c r="L16" s="383"/>
      <c r="M16" s="383"/>
      <c r="N16" s="384"/>
      <c r="O16" s="382" t="s">
        <v>619</v>
      </c>
      <c r="P16" s="383"/>
      <c r="Q16" s="384"/>
      <c r="R16" s="294" t="s">
        <v>719</v>
      </c>
      <c r="S16" s="380"/>
      <c r="T16" s="295"/>
    </row>
    <row r="17" spans="2:20" ht="409.6" customHeight="1" x14ac:dyDescent="0.2">
      <c r="B17" s="412"/>
      <c r="C17" s="413"/>
      <c r="D17" s="413"/>
      <c r="E17" s="414"/>
      <c r="F17" s="409"/>
      <c r="G17" s="410"/>
      <c r="H17" s="410"/>
      <c r="I17" s="411"/>
      <c r="J17" s="409"/>
      <c r="K17" s="410"/>
      <c r="L17" s="410"/>
      <c r="M17" s="410"/>
      <c r="N17" s="411"/>
      <c r="O17" s="409"/>
      <c r="P17" s="410"/>
      <c r="Q17" s="411"/>
      <c r="R17" s="296"/>
      <c r="S17" s="456"/>
      <c r="T17" s="297"/>
    </row>
    <row r="18" spans="2:20" ht="41.45" customHeight="1" x14ac:dyDescent="0.2">
      <c r="B18" s="400"/>
      <c r="C18" s="401"/>
      <c r="D18" s="401"/>
      <c r="E18" s="402"/>
      <c r="F18" s="385"/>
      <c r="G18" s="386"/>
      <c r="H18" s="386"/>
      <c r="I18" s="387"/>
      <c r="J18" s="385"/>
      <c r="K18" s="386"/>
      <c r="L18" s="386"/>
      <c r="M18" s="386"/>
      <c r="N18" s="387"/>
      <c r="O18" s="385"/>
      <c r="P18" s="386"/>
      <c r="Q18" s="387"/>
      <c r="R18" s="298"/>
      <c r="S18" s="381"/>
      <c r="T18" s="299"/>
    </row>
    <row r="19" spans="2:20" ht="409.6" customHeight="1" x14ac:dyDescent="0.2">
      <c r="B19" s="397" t="s">
        <v>16</v>
      </c>
      <c r="C19" s="398"/>
      <c r="D19" s="398"/>
      <c r="E19" s="399"/>
      <c r="F19" s="382" t="s">
        <v>618</v>
      </c>
      <c r="G19" s="383"/>
      <c r="H19" s="383"/>
      <c r="I19" s="384"/>
      <c r="J19" s="382" t="s">
        <v>616</v>
      </c>
      <c r="K19" s="383"/>
      <c r="L19" s="383"/>
      <c r="M19" s="383"/>
      <c r="N19" s="384"/>
      <c r="O19" s="294" t="s">
        <v>617</v>
      </c>
      <c r="P19" s="380"/>
      <c r="Q19" s="295"/>
      <c r="R19" s="457"/>
      <c r="S19" s="458"/>
      <c r="T19" s="459"/>
    </row>
    <row r="20" spans="2:20" ht="409.6" customHeight="1" x14ac:dyDescent="0.2">
      <c r="B20" s="412"/>
      <c r="C20" s="413"/>
      <c r="D20" s="413"/>
      <c r="E20" s="414"/>
      <c r="F20" s="409"/>
      <c r="G20" s="410"/>
      <c r="H20" s="410"/>
      <c r="I20" s="411"/>
      <c r="J20" s="409"/>
      <c r="K20" s="410"/>
      <c r="L20" s="410"/>
      <c r="M20" s="410"/>
      <c r="N20" s="411"/>
      <c r="O20" s="296"/>
      <c r="P20" s="456"/>
      <c r="Q20" s="297"/>
      <c r="R20" s="460"/>
      <c r="S20" s="461"/>
      <c r="T20" s="462"/>
    </row>
    <row r="21" spans="2:20" ht="409.6" customHeight="1" x14ac:dyDescent="0.2">
      <c r="B21" s="412"/>
      <c r="C21" s="413"/>
      <c r="D21" s="413"/>
      <c r="E21" s="414"/>
      <c r="F21" s="409"/>
      <c r="G21" s="410"/>
      <c r="H21" s="410"/>
      <c r="I21" s="411"/>
      <c r="J21" s="409"/>
      <c r="K21" s="410"/>
      <c r="L21" s="410"/>
      <c r="M21" s="410"/>
      <c r="N21" s="411"/>
      <c r="O21" s="296"/>
      <c r="P21" s="456"/>
      <c r="Q21" s="297"/>
      <c r="R21" s="460"/>
      <c r="S21" s="461"/>
      <c r="T21" s="462"/>
    </row>
    <row r="22" spans="2:20" ht="200.45" customHeight="1" x14ac:dyDescent="0.2">
      <c r="B22" s="400"/>
      <c r="C22" s="401"/>
      <c r="D22" s="401"/>
      <c r="E22" s="402"/>
      <c r="F22" s="385"/>
      <c r="G22" s="386"/>
      <c r="H22" s="386"/>
      <c r="I22" s="387"/>
      <c r="J22" s="385"/>
      <c r="K22" s="386"/>
      <c r="L22" s="386"/>
      <c r="M22" s="386"/>
      <c r="N22" s="387"/>
      <c r="O22" s="298"/>
      <c r="P22" s="381"/>
      <c r="Q22" s="299"/>
      <c r="R22" s="463"/>
      <c r="S22" s="464"/>
      <c r="T22" s="465"/>
    </row>
    <row r="23" spans="2:20" ht="107.45" customHeight="1" x14ac:dyDescent="0.2">
      <c r="B23" s="397" t="s">
        <v>17</v>
      </c>
      <c r="C23" s="398"/>
      <c r="D23" s="398"/>
      <c r="E23" s="399"/>
      <c r="F23" s="382" t="s">
        <v>626</v>
      </c>
      <c r="G23" s="383"/>
      <c r="H23" s="383"/>
      <c r="I23" s="384"/>
      <c r="J23" s="388" t="s">
        <v>18</v>
      </c>
      <c r="K23" s="389"/>
      <c r="L23" s="389"/>
      <c r="M23" s="389"/>
      <c r="N23" s="390"/>
      <c r="O23" s="382" t="s">
        <v>628</v>
      </c>
      <c r="P23" s="383"/>
      <c r="Q23" s="384"/>
      <c r="R23" s="382" t="s">
        <v>629</v>
      </c>
      <c r="S23" s="383"/>
      <c r="T23" s="384"/>
    </row>
    <row r="24" spans="2:20" ht="409.6" customHeight="1" x14ac:dyDescent="0.2">
      <c r="B24" s="412"/>
      <c r="C24" s="413"/>
      <c r="D24" s="413"/>
      <c r="E24" s="414"/>
      <c r="F24" s="409"/>
      <c r="G24" s="410"/>
      <c r="H24" s="410"/>
      <c r="I24" s="411"/>
      <c r="J24" s="382" t="s">
        <v>627</v>
      </c>
      <c r="K24" s="383"/>
      <c r="L24" s="383"/>
      <c r="M24" s="383"/>
      <c r="N24" s="384"/>
      <c r="O24" s="409"/>
      <c r="P24" s="410"/>
      <c r="Q24" s="411"/>
      <c r="R24" s="409"/>
      <c r="S24" s="410"/>
      <c r="T24" s="411"/>
    </row>
    <row r="25" spans="2:20" ht="409.6" customHeight="1" x14ac:dyDescent="0.2">
      <c r="B25" s="412"/>
      <c r="C25" s="413"/>
      <c r="D25" s="413"/>
      <c r="E25" s="414"/>
      <c r="F25" s="409"/>
      <c r="G25" s="410"/>
      <c r="H25" s="410"/>
      <c r="I25" s="411"/>
      <c r="J25" s="409"/>
      <c r="K25" s="410"/>
      <c r="L25" s="410"/>
      <c r="M25" s="410"/>
      <c r="N25" s="411"/>
      <c r="O25" s="409"/>
      <c r="P25" s="410"/>
      <c r="Q25" s="411"/>
      <c r="R25" s="409"/>
      <c r="S25" s="410"/>
      <c r="T25" s="411"/>
    </row>
    <row r="26" spans="2:20" ht="409.6" customHeight="1" x14ac:dyDescent="0.2">
      <c r="B26" s="412"/>
      <c r="C26" s="413"/>
      <c r="D26" s="413"/>
      <c r="E26" s="414"/>
      <c r="F26" s="409"/>
      <c r="G26" s="410"/>
      <c r="H26" s="410"/>
      <c r="I26" s="411"/>
      <c r="J26" s="409"/>
      <c r="K26" s="410"/>
      <c r="L26" s="410"/>
      <c r="M26" s="410"/>
      <c r="N26" s="411"/>
      <c r="O26" s="409"/>
      <c r="P26" s="410"/>
      <c r="Q26" s="411"/>
      <c r="R26" s="409"/>
      <c r="S26" s="410"/>
      <c r="T26" s="411"/>
    </row>
    <row r="27" spans="2:20" ht="144" customHeight="1" x14ac:dyDescent="0.2">
      <c r="B27" s="400"/>
      <c r="C27" s="401"/>
      <c r="D27" s="401"/>
      <c r="E27" s="402"/>
      <c r="F27" s="385"/>
      <c r="G27" s="386"/>
      <c r="H27" s="386"/>
      <c r="I27" s="387"/>
      <c r="J27" s="385"/>
      <c r="K27" s="386"/>
      <c r="L27" s="386"/>
      <c r="M27" s="386"/>
      <c r="N27" s="387"/>
      <c r="O27" s="385"/>
      <c r="P27" s="386"/>
      <c r="Q27" s="387"/>
      <c r="R27" s="385"/>
      <c r="S27" s="386"/>
      <c r="T27" s="387"/>
    </row>
    <row r="28" spans="2:20" ht="82.5" customHeight="1" x14ac:dyDescent="0.2">
      <c r="B28" s="310" t="s">
        <v>19</v>
      </c>
      <c r="C28" s="310"/>
      <c r="D28" s="310"/>
      <c r="E28" s="310"/>
      <c r="F28" s="388" t="s">
        <v>630</v>
      </c>
      <c r="G28" s="389"/>
      <c r="H28" s="389"/>
      <c r="I28" s="390"/>
      <c r="J28" s="466" t="s">
        <v>122</v>
      </c>
      <c r="K28" s="466"/>
      <c r="L28" s="466"/>
      <c r="M28" s="466"/>
      <c r="N28" s="466"/>
      <c r="O28" s="388" t="s">
        <v>123</v>
      </c>
      <c r="P28" s="389"/>
      <c r="Q28" s="390"/>
      <c r="R28" s="431"/>
      <c r="S28" s="392"/>
      <c r="T28" s="393"/>
    </row>
    <row r="29" spans="2:20" ht="133.9" customHeight="1" x14ac:dyDescent="0.2">
      <c r="B29" s="310" t="s">
        <v>20</v>
      </c>
      <c r="C29" s="310"/>
      <c r="D29" s="310"/>
      <c r="E29" s="310"/>
      <c r="F29" s="382" t="s">
        <v>632</v>
      </c>
      <c r="G29" s="383"/>
      <c r="H29" s="383"/>
      <c r="I29" s="384"/>
      <c r="J29" s="388" t="s">
        <v>633</v>
      </c>
      <c r="K29" s="389"/>
      <c r="L29" s="389"/>
      <c r="M29" s="389"/>
      <c r="N29" s="390"/>
      <c r="O29" s="388" t="s">
        <v>631</v>
      </c>
      <c r="P29" s="389"/>
      <c r="Q29" s="389"/>
      <c r="R29" s="391" t="s">
        <v>720</v>
      </c>
      <c r="S29" s="392"/>
      <c r="T29" s="393"/>
    </row>
    <row r="30" spans="2:20" ht="237.6" customHeight="1" x14ac:dyDescent="0.2">
      <c r="B30" s="310" t="s">
        <v>21</v>
      </c>
      <c r="C30" s="310"/>
      <c r="D30" s="310"/>
      <c r="E30" s="310"/>
      <c r="F30" s="431"/>
      <c r="G30" s="392"/>
      <c r="H30" s="392"/>
      <c r="I30" s="393"/>
      <c r="J30" s="430"/>
      <c r="K30" s="430"/>
      <c r="L30" s="430"/>
      <c r="M30" s="430"/>
      <c r="N30" s="430"/>
      <c r="O30" s="388" t="s">
        <v>634</v>
      </c>
      <c r="P30" s="389"/>
      <c r="Q30" s="390"/>
      <c r="R30" s="431"/>
      <c r="S30" s="392"/>
      <c r="T30" s="393"/>
    </row>
    <row r="31" spans="2:20" ht="409.6" customHeight="1" x14ac:dyDescent="0.2">
      <c r="B31" s="397" t="s">
        <v>22</v>
      </c>
      <c r="C31" s="398"/>
      <c r="D31" s="398"/>
      <c r="E31" s="399"/>
      <c r="F31" s="382" t="s">
        <v>524</v>
      </c>
      <c r="G31" s="383"/>
      <c r="H31" s="383"/>
      <c r="I31" s="384"/>
      <c r="J31" s="382" t="s">
        <v>635</v>
      </c>
      <c r="K31" s="383"/>
      <c r="L31" s="383"/>
      <c r="M31" s="383"/>
      <c r="N31" s="384"/>
      <c r="O31" s="382" t="s">
        <v>125</v>
      </c>
      <c r="P31" s="383"/>
      <c r="Q31" s="384"/>
      <c r="R31" s="382" t="s">
        <v>124</v>
      </c>
      <c r="S31" s="383"/>
      <c r="T31" s="384"/>
    </row>
    <row r="32" spans="2:20" ht="15" customHeight="1" x14ac:dyDescent="0.2">
      <c r="B32" s="400"/>
      <c r="C32" s="401"/>
      <c r="D32" s="401"/>
      <c r="E32" s="402"/>
      <c r="F32" s="385"/>
      <c r="G32" s="386"/>
      <c r="H32" s="386"/>
      <c r="I32" s="387"/>
      <c r="J32" s="385"/>
      <c r="K32" s="386"/>
      <c r="L32" s="386"/>
      <c r="M32" s="386"/>
      <c r="N32" s="387"/>
      <c r="O32" s="385"/>
      <c r="P32" s="386"/>
      <c r="Q32" s="387"/>
      <c r="R32" s="385"/>
      <c r="S32" s="386"/>
      <c r="T32" s="387"/>
    </row>
    <row r="33" spans="2:20" ht="409.15" customHeight="1" x14ac:dyDescent="0.2">
      <c r="B33" s="397" t="s">
        <v>23</v>
      </c>
      <c r="C33" s="398"/>
      <c r="D33" s="398"/>
      <c r="E33" s="399"/>
      <c r="F33" s="382" t="s">
        <v>636</v>
      </c>
      <c r="G33" s="383"/>
      <c r="H33" s="383"/>
      <c r="I33" s="384"/>
      <c r="J33" s="294" t="s">
        <v>637</v>
      </c>
      <c r="K33" s="380"/>
      <c r="L33" s="380"/>
      <c r="M33" s="380"/>
      <c r="N33" s="295"/>
      <c r="O33" s="294" t="s">
        <v>638</v>
      </c>
      <c r="P33" s="380"/>
      <c r="Q33" s="295"/>
      <c r="R33" s="294"/>
      <c r="S33" s="380"/>
      <c r="T33" s="295"/>
    </row>
    <row r="34" spans="2:20" ht="79.900000000000006" customHeight="1" x14ac:dyDescent="0.2">
      <c r="B34" s="400"/>
      <c r="C34" s="401"/>
      <c r="D34" s="401"/>
      <c r="E34" s="402"/>
      <c r="F34" s="385"/>
      <c r="G34" s="386"/>
      <c r="H34" s="386"/>
      <c r="I34" s="387"/>
      <c r="J34" s="298"/>
      <c r="K34" s="381"/>
      <c r="L34" s="381"/>
      <c r="M34" s="381"/>
      <c r="N34" s="299"/>
      <c r="O34" s="298"/>
      <c r="P34" s="381"/>
      <c r="Q34" s="299"/>
      <c r="R34" s="298"/>
      <c r="S34" s="381"/>
      <c r="T34" s="299"/>
    </row>
    <row r="35" spans="2:20" ht="409.6" customHeight="1" x14ac:dyDescent="0.2">
      <c r="B35" s="310" t="s">
        <v>24</v>
      </c>
      <c r="C35" s="310"/>
      <c r="D35" s="310"/>
      <c r="E35" s="310"/>
      <c r="F35" s="270"/>
      <c r="G35" s="270"/>
      <c r="H35" s="270"/>
      <c r="I35" s="270"/>
      <c r="J35" s="270" t="s">
        <v>126</v>
      </c>
      <c r="K35" s="270"/>
      <c r="L35" s="270"/>
      <c r="M35" s="270"/>
      <c r="N35" s="270"/>
      <c r="O35" s="394" t="s">
        <v>721</v>
      </c>
      <c r="P35" s="394"/>
      <c r="Q35" s="394"/>
      <c r="R35" s="270"/>
      <c r="S35" s="270"/>
      <c r="T35" s="270"/>
    </row>
    <row r="36" spans="2:20" ht="206.45" customHeight="1" x14ac:dyDescent="0.2">
      <c r="B36" s="310"/>
      <c r="C36" s="310"/>
      <c r="D36" s="310"/>
      <c r="E36" s="310"/>
      <c r="F36" s="270"/>
      <c r="G36" s="270"/>
      <c r="H36" s="270"/>
      <c r="I36" s="270"/>
      <c r="J36" s="270"/>
      <c r="K36" s="270"/>
      <c r="L36" s="270"/>
      <c r="M36" s="270"/>
      <c r="N36" s="270"/>
      <c r="O36" s="394"/>
      <c r="P36" s="394"/>
      <c r="Q36" s="394"/>
      <c r="R36" s="270"/>
      <c r="S36" s="270"/>
      <c r="T36" s="270"/>
    </row>
    <row r="37" spans="2:20" ht="30" customHeight="1" x14ac:dyDescent="0.2">
      <c r="B37" s="448" t="s">
        <v>111</v>
      </c>
      <c r="C37" s="449"/>
      <c r="D37" s="449"/>
      <c r="E37" s="449"/>
      <c r="F37" s="449"/>
      <c r="G37" s="449"/>
      <c r="H37" s="449"/>
      <c r="I37" s="449"/>
      <c r="J37" s="449"/>
      <c r="K37" s="449"/>
      <c r="L37" s="449"/>
      <c r="M37" s="449"/>
      <c r="N37" s="449"/>
      <c r="O37" s="449"/>
      <c r="P37" s="449"/>
      <c r="Q37" s="449"/>
      <c r="R37" s="449"/>
      <c r="S37" s="449"/>
      <c r="T37" s="450"/>
    </row>
    <row r="38" spans="2:20" ht="22.5" customHeight="1" x14ac:dyDescent="0.2">
      <c r="B38" s="228" t="s">
        <v>25</v>
      </c>
      <c r="C38" s="300"/>
      <c r="D38" s="300"/>
      <c r="E38" s="300"/>
      <c r="F38" s="300"/>
      <c r="G38" s="300"/>
      <c r="H38" s="229"/>
      <c r="I38" s="228" t="s">
        <v>26</v>
      </c>
      <c r="J38" s="229"/>
      <c r="K38" s="228" t="s">
        <v>4</v>
      </c>
      <c r="L38" s="229"/>
      <c r="M38" s="228" t="s">
        <v>27</v>
      </c>
      <c r="N38" s="300"/>
      <c r="O38" s="300"/>
      <c r="P38" s="300"/>
      <c r="Q38" s="300"/>
      <c r="R38" s="229"/>
      <c r="S38" s="228" t="s">
        <v>4</v>
      </c>
      <c r="T38" s="229"/>
    </row>
    <row r="39" spans="2:20" ht="22.5" customHeight="1" x14ac:dyDescent="0.2">
      <c r="B39" s="432" t="s">
        <v>723</v>
      </c>
      <c r="C39" s="432"/>
      <c r="D39" s="432"/>
      <c r="E39" s="432"/>
      <c r="F39" s="432"/>
      <c r="G39" s="432"/>
      <c r="H39" s="432"/>
      <c r="I39" s="270" t="s">
        <v>724</v>
      </c>
      <c r="J39" s="270"/>
      <c r="K39" s="1061">
        <v>43782</v>
      </c>
      <c r="L39" s="1061"/>
      <c r="M39" s="270" t="s">
        <v>722</v>
      </c>
      <c r="N39" s="270"/>
      <c r="O39" s="270"/>
      <c r="P39" s="270"/>
      <c r="Q39" s="270"/>
      <c r="R39" s="270"/>
      <c r="S39" s="207"/>
      <c r="T39" s="208"/>
    </row>
    <row r="40" spans="2:20" ht="39.75" customHeight="1" x14ac:dyDescent="0.2">
      <c r="B40" s="432" t="s">
        <v>1084</v>
      </c>
      <c r="C40" s="432"/>
      <c r="D40" s="432"/>
      <c r="E40" s="432"/>
      <c r="F40" s="432"/>
      <c r="G40" s="432"/>
      <c r="H40" s="432"/>
      <c r="I40" s="374" t="s">
        <v>1085</v>
      </c>
      <c r="J40" s="376"/>
      <c r="K40" s="372">
        <v>43983</v>
      </c>
      <c r="L40" s="373"/>
      <c r="M40" s="270" t="s">
        <v>722</v>
      </c>
      <c r="N40" s="270"/>
      <c r="O40" s="270"/>
      <c r="P40" s="270"/>
      <c r="Q40" s="270"/>
      <c r="R40" s="270"/>
      <c r="S40" s="207"/>
      <c r="T40" s="208"/>
    </row>
    <row r="41" spans="2:20" ht="45.75" customHeight="1" x14ac:dyDescent="0.2">
      <c r="B41" s="432" t="s">
        <v>1082</v>
      </c>
      <c r="C41" s="432"/>
      <c r="D41" s="432"/>
      <c r="E41" s="432"/>
      <c r="F41" s="432"/>
      <c r="G41" s="432"/>
      <c r="H41" s="432"/>
      <c r="I41" s="374" t="s">
        <v>1083</v>
      </c>
      <c r="J41" s="376"/>
      <c r="K41" s="372">
        <v>43984</v>
      </c>
      <c r="L41" s="373"/>
      <c r="M41" s="270" t="s">
        <v>722</v>
      </c>
      <c r="N41" s="270"/>
      <c r="O41" s="270"/>
      <c r="P41" s="270"/>
      <c r="Q41" s="270"/>
      <c r="R41" s="270"/>
      <c r="S41" s="207"/>
      <c r="T41" s="208"/>
    </row>
    <row r="42" spans="2:20" ht="45.75" customHeight="1" x14ac:dyDescent="0.2">
      <c r="B42" s="432" t="s">
        <v>1080</v>
      </c>
      <c r="C42" s="432"/>
      <c r="D42" s="432"/>
      <c r="E42" s="432"/>
      <c r="F42" s="432"/>
      <c r="G42" s="432"/>
      <c r="H42" s="432"/>
      <c r="I42" s="374" t="s">
        <v>1081</v>
      </c>
      <c r="J42" s="376"/>
      <c r="K42" s="372">
        <v>43984</v>
      </c>
      <c r="L42" s="373"/>
      <c r="M42" s="270" t="s">
        <v>722</v>
      </c>
      <c r="N42" s="270"/>
      <c r="O42" s="270"/>
      <c r="P42" s="270"/>
      <c r="Q42" s="270"/>
      <c r="R42" s="270"/>
      <c r="S42" s="207"/>
      <c r="T42" s="208"/>
    </row>
    <row r="43" spans="2:20" ht="27" customHeight="1" x14ac:dyDescent="0.2">
      <c r="B43" s="432" t="s">
        <v>1078</v>
      </c>
      <c r="C43" s="432"/>
      <c r="D43" s="432"/>
      <c r="E43" s="432"/>
      <c r="F43" s="432"/>
      <c r="G43" s="432"/>
      <c r="H43" s="432"/>
      <c r="I43" s="374" t="s">
        <v>1079</v>
      </c>
      <c r="J43" s="376"/>
      <c r="K43" s="372">
        <v>43984</v>
      </c>
      <c r="L43" s="373"/>
      <c r="M43" s="270" t="s">
        <v>722</v>
      </c>
      <c r="N43" s="270"/>
      <c r="O43" s="270"/>
      <c r="P43" s="270"/>
      <c r="Q43" s="270"/>
      <c r="R43" s="270"/>
      <c r="S43" s="207"/>
      <c r="T43" s="208"/>
    </row>
    <row r="44" spans="2:20" ht="30.75" customHeight="1" x14ac:dyDescent="0.2">
      <c r="B44" s="1062" t="s">
        <v>1072</v>
      </c>
      <c r="C44" s="1063"/>
      <c r="D44" s="1063"/>
      <c r="E44" s="1063"/>
      <c r="F44" s="1063"/>
      <c r="G44" s="1063"/>
      <c r="H44" s="1064"/>
      <c r="I44" s="374" t="s">
        <v>1073</v>
      </c>
      <c r="J44" s="376"/>
      <c r="K44" s="372">
        <v>43978</v>
      </c>
      <c r="L44" s="373"/>
      <c r="M44" s="374" t="s">
        <v>722</v>
      </c>
      <c r="N44" s="375"/>
      <c r="O44" s="375"/>
      <c r="P44" s="375"/>
      <c r="Q44" s="375"/>
      <c r="R44" s="376"/>
      <c r="S44" s="207"/>
      <c r="T44" s="208"/>
    </row>
    <row r="45" spans="2:20" ht="46.5" customHeight="1" x14ac:dyDescent="0.2">
      <c r="B45" s="377" t="s">
        <v>1074</v>
      </c>
      <c r="C45" s="378"/>
      <c r="D45" s="378"/>
      <c r="E45" s="378"/>
      <c r="F45" s="378"/>
      <c r="G45" s="378"/>
      <c r="H45" s="379"/>
      <c r="I45" s="374" t="s">
        <v>1075</v>
      </c>
      <c r="J45" s="376"/>
      <c r="K45" s="372">
        <v>43985</v>
      </c>
      <c r="L45" s="373"/>
      <c r="M45" s="374" t="s">
        <v>722</v>
      </c>
      <c r="N45" s="375"/>
      <c r="O45" s="375"/>
      <c r="P45" s="375"/>
      <c r="Q45" s="375"/>
      <c r="R45" s="376"/>
      <c r="S45" s="207"/>
      <c r="T45" s="208"/>
    </row>
    <row r="46" spans="2:20" ht="36" customHeight="1" x14ac:dyDescent="0.2">
      <c r="B46" s="377" t="s">
        <v>1076</v>
      </c>
      <c r="C46" s="378"/>
      <c r="D46" s="378"/>
      <c r="E46" s="378"/>
      <c r="F46" s="378"/>
      <c r="G46" s="378"/>
      <c r="H46" s="379"/>
      <c r="I46" s="374" t="s">
        <v>1077</v>
      </c>
      <c r="J46" s="376"/>
      <c r="K46" s="372">
        <v>43984</v>
      </c>
      <c r="L46" s="373"/>
      <c r="M46" s="374" t="s">
        <v>722</v>
      </c>
      <c r="N46" s="375"/>
      <c r="O46" s="375"/>
      <c r="P46" s="375"/>
      <c r="Q46" s="375"/>
      <c r="R46" s="376"/>
      <c r="S46" s="207"/>
      <c r="T46" s="208"/>
    </row>
    <row r="47" spans="2:20" ht="55.5" customHeight="1" x14ac:dyDescent="0.2">
      <c r="B47" s="433" t="s">
        <v>28</v>
      </c>
      <c r="C47" s="434"/>
      <c r="D47" s="434"/>
      <c r="E47" s="434"/>
      <c r="F47" s="434"/>
      <c r="G47" s="434"/>
      <c r="H47" s="434"/>
      <c r="I47" s="434"/>
      <c r="J47" s="434"/>
      <c r="K47" s="434"/>
      <c r="L47" s="434"/>
      <c r="M47" s="434"/>
      <c r="N47" s="434"/>
      <c r="O47" s="434"/>
      <c r="P47" s="434"/>
      <c r="Q47" s="434"/>
      <c r="R47" s="434"/>
      <c r="S47" s="434"/>
      <c r="T47" s="435"/>
    </row>
    <row r="48" spans="2:20" ht="14.25" customHeight="1" x14ac:dyDescent="0.2">
      <c r="B48" s="64"/>
      <c r="C48" s="65"/>
      <c r="D48" s="65"/>
      <c r="E48" s="65"/>
      <c r="F48" s="65"/>
      <c r="G48" s="65"/>
      <c r="H48" s="65"/>
      <c r="I48" s="65"/>
      <c r="J48" s="65"/>
      <c r="K48" s="65"/>
      <c r="L48" s="65"/>
      <c r="M48" s="65"/>
      <c r="N48" s="65"/>
      <c r="O48" s="65"/>
      <c r="P48" s="65"/>
      <c r="Q48" s="65"/>
      <c r="R48" s="65"/>
      <c r="S48" s="65"/>
      <c r="T48" s="66"/>
    </row>
    <row r="49" spans="2:20" ht="22.5" customHeight="1" x14ac:dyDescent="0.2">
      <c r="B49" s="418" t="s">
        <v>29</v>
      </c>
      <c r="C49" s="418"/>
      <c r="D49" s="418"/>
      <c r="E49" s="418"/>
      <c r="F49" s="418"/>
      <c r="G49" s="418"/>
      <c r="H49" s="418"/>
      <c r="I49" s="418"/>
      <c r="J49" s="418"/>
      <c r="K49" s="418"/>
      <c r="L49" s="418"/>
      <c r="M49" s="418"/>
      <c r="N49" s="418"/>
      <c r="O49" s="418"/>
      <c r="P49" s="418"/>
      <c r="Q49" s="418"/>
      <c r="R49" s="418"/>
      <c r="S49" s="418"/>
      <c r="T49" s="418"/>
    </row>
    <row r="50" spans="2:20" customFormat="1" ht="25.5" customHeight="1" x14ac:dyDescent="0.25">
      <c r="B50" s="344" t="s">
        <v>130</v>
      </c>
      <c r="C50" s="348"/>
      <c r="D50" s="348"/>
      <c r="E50" s="348"/>
      <c r="F50" s="348"/>
      <c r="G50" s="348"/>
      <c r="H50" s="348"/>
      <c r="I50" s="348"/>
      <c r="J50" s="348"/>
      <c r="K50" s="348"/>
      <c r="L50" s="348"/>
      <c r="M50" s="348"/>
      <c r="N50" s="348"/>
      <c r="O50" s="348"/>
      <c r="P50" s="348"/>
      <c r="Q50" s="348"/>
      <c r="R50" s="348"/>
      <c r="S50" s="348"/>
      <c r="T50" s="345"/>
    </row>
    <row r="51" spans="2:20" customFormat="1" ht="34.5" customHeight="1" x14ac:dyDescent="0.25">
      <c r="B51" s="74" t="s">
        <v>30</v>
      </c>
      <c r="C51" s="344" t="s">
        <v>131</v>
      </c>
      <c r="D51" s="345"/>
      <c r="E51" s="344" t="s">
        <v>525</v>
      </c>
      <c r="F51" s="348"/>
      <c r="G51" s="348"/>
      <c r="H51" s="345"/>
      <c r="I51" s="344" t="s">
        <v>31</v>
      </c>
      <c r="J51" s="348"/>
      <c r="K51" s="348"/>
      <c r="L51" s="348"/>
      <c r="M51" s="348"/>
      <c r="N51" s="348"/>
      <c r="O51" s="348"/>
      <c r="P51" s="348"/>
      <c r="Q51" s="348"/>
      <c r="R51" s="345"/>
      <c r="S51" s="344" t="s">
        <v>32</v>
      </c>
      <c r="T51" s="345"/>
    </row>
    <row r="52" spans="2:20" customFormat="1" ht="408.6" customHeight="1" x14ac:dyDescent="0.25">
      <c r="B52" s="301" t="s">
        <v>33</v>
      </c>
      <c r="C52" s="294" t="s">
        <v>127</v>
      </c>
      <c r="D52" s="295"/>
      <c r="E52" s="294" t="s">
        <v>526</v>
      </c>
      <c r="F52" s="380"/>
      <c r="G52" s="380"/>
      <c r="H52" s="295"/>
      <c r="I52" s="437" t="s">
        <v>655</v>
      </c>
      <c r="J52" s="438"/>
      <c r="K52" s="438"/>
      <c r="L52" s="438"/>
      <c r="M52" s="438"/>
      <c r="N52" s="438"/>
      <c r="O52" s="438"/>
      <c r="P52" s="438"/>
      <c r="Q52" s="438"/>
      <c r="R52" s="439"/>
      <c r="S52" s="357">
        <v>1</v>
      </c>
      <c r="T52" s="358"/>
    </row>
    <row r="53" spans="2:20" s="105" customFormat="1" ht="344.45" customHeight="1" x14ac:dyDescent="0.25">
      <c r="B53" s="302"/>
      <c r="C53" s="296"/>
      <c r="D53" s="297"/>
      <c r="E53" s="296"/>
      <c r="F53" s="436"/>
      <c r="G53" s="436"/>
      <c r="H53" s="297"/>
      <c r="I53" s="440"/>
      <c r="J53" s="441"/>
      <c r="K53" s="441"/>
      <c r="L53" s="441"/>
      <c r="M53" s="441"/>
      <c r="N53" s="441"/>
      <c r="O53" s="441"/>
      <c r="P53" s="441"/>
      <c r="Q53" s="441"/>
      <c r="R53" s="442"/>
      <c r="S53" s="446"/>
      <c r="T53" s="447"/>
    </row>
    <row r="54" spans="2:20" s="105" customFormat="1" ht="162" customHeight="1" x14ac:dyDescent="0.25">
      <c r="B54" s="302"/>
      <c r="C54" s="296"/>
      <c r="D54" s="297"/>
      <c r="E54" s="298"/>
      <c r="F54" s="381"/>
      <c r="G54" s="381"/>
      <c r="H54" s="299"/>
      <c r="I54" s="443"/>
      <c r="J54" s="444"/>
      <c r="K54" s="444"/>
      <c r="L54" s="444"/>
      <c r="M54" s="444"/>
      <c r="N54" s="444"/>
      <c r="O54" s="444"/>
      <c r="P54" s="444"/>
      <c r="Q54" s="444"/>
      <c r="R54" s="445"/>
      <c r="S54" s="359"/>
      <c r="T54" s="360"/>
    </row>
    <row r="55" spans="2:20" customFormat="1" ht="69.599999999999994" customHeight="1" x14ac:dyDescent="0.25">
      <c r="B55" s="302"/>
      <c r="C55" s="296"/>
      <c r="D55" s="297"/>
      <c r="E55" s="263" t="s">
        <v>527</v>
      </c>
      <c r="F55" s="264"/>
      <c r="G55" s="264"/>
      <c r="H55" s="265"/>
      <c r="I55" s="285" t="s">
        <v>492</v>
      </c>
      <c r="J55" s="286"/>
      <c r="K55" s="286"/>
      <c r="L55" s="286"/>
      <c r="M55" s="286"/>
      <c r="N55" s="286"/>
      <c r="O55" s="286"/>
      <c r="P55" s="286"/>
      <c r="Q55" s="286"/>
      <c r="R55" s="287"/>
      <c r="S55" s="283">
        <v>1</v>
      </c>
      <c r="T55" s="284"/>
    </row>
    <row r="56" spans="2:20" customFormat="1" ht="78" customHeight="1" x14ac:dyDescent="0.25">
      <c r="B56" s="302"/>
      <c r="C56" s="296"/>
      <c r="D56" s="436"/>
      <c r="E56" s="270" t="s">
        <v>528</v>
      </c>
      <c r="F56" s="270"/>
      <c r="G56" s="270"/>
      <c r="H56" s="270"/>
      <c r="I56" s="395" t="s">
        <v>588</v>
      </c>
      <c r="J56" s="395"/>
      <c r="K56" s="395"/>
      <c r="L56" s="395"/>
      <c r="M56" s="395"/>
      <c r="N56" s="395"/>
      <c r="O56" s="395"/>
      <c r="P56" s="395"/>
      <c r="Q56" s="395"/>
      <c r="R56" s="395"/>
      <c r="S56" s="396">
        <v>1</v>
      </c>
      <c r="T56" s="396"/>
    </row>
    <row r="57" spans="2:20" s="105" customFormat="1" ht="227.45" customHeight="1" x14ac:dyDescent="0.25">
      <c r="B57" s="302"/>
      <c r="C57" s="296"/>
      <c r="D57" s="436"/>
      <c r="E57" s="613" t="s">
        <v>641</v>
      </c>
      <c r="F57" s="613"/>
      <c r="G57" s="613"/>
      <c r="H57" s="613"/>
      <c r="I57" s="467" t="s">
        <v>656</v>
      </c>
      <c r="J57" s="467"/>
      <c r="K57" s="467"/>
      <c r="L57" s="467"/>
      <c r="M57" s="467"/>
      <c r="N57" s="467"/>
      <c r="O57" s="467"/>
      <c r="P57" s="467"/>
      <c r="Q57" s="467"/>
      <c r="R57" s="467"/>
      <c r="S57" s="468">
        <v>0.6</v>
      </c>
      <c r="T57" s="469"/>
    </row>
    <row r="58" spans="2:20" customFormat="1" ht="51.6" customHeight="1" x14ac:dyDescent="0.25">
      <c r="B58" s="302"/>
      <c r="C58" s="296"/>
      <c r="D58" s="436"/>
      <c r="E58" s="270" t="s">
        <v>529</v>
      </c>
      <c r="F58" s="270"/>
      <c r="G58" s="270"/>
      <c r="H58" s="270"/>
      <c r="I58" s="395" t="s">
        <v>421</v>
      </c>
      <c r="J58" s="395"/>
      <c r="K58" s="395"/>
      <c r="L58" s="395"/>
      <c r="M58" s="395"/>
      <c r="N58" s="395"/>
      <c r="O58" s="395"/>
      <c r="P58" s="395"/>
      <c r="Q58" s="395"/>
      <c r="R58" s="395"/>
      <c r="S58" s="396">
        <v>1</v>
      </c>
      <c r="T58" s="396"/>
    </row>
    <row r="59" spans="2:20" customFormat="1" ht="73.900000000000006" customHeight="1" x14ac:dyDescent="0.25">
      <c r="B59" s="302"/>
      <c r="C59" s="296"/>
      <c r="D59" s="297"/>
      <c r="E59" s="263" t="s">
        <v>530</v>
      </c>
      <c r="F59" s="264"/>
      <c r="G59" s="264"/>
      <c r="H59" s="265"/>
      <c r="I59" s="285" t="s">
        <v>506</v>
      </c>
      <c r="J59" s="286"/>
      <c r="K59" s="286"/>
      <c r="L59" s="286"/>
      <c r="M59" s="286"/>
      <c r="N59" s="286"/>
      <c r="O59" s="286"/>
      <c r="P59" s="286"/>
      <c r="Q59" s="286"/>
      <c r="R59" s="287"/>
      <c r="S59" s="283">
        <v>1</v>
      </c>
      <c r="T59" s="284"/>
    </row>
    <row r="60" spans="2:20" customFormat="1" ht="76.150000000000006" customHeight="1" x14ac:dyDescent="0.25">
      <c r="B60" s="302"/>
      <c r="C60" s="296"/>
      <c r="D60" s="297"/>
      <c r="E60" s="263" t="s">
        <v>531</v>
      </c>
      <c r="F60" s="264"/>
      <c r="G60" s="264"/>
      <c r="H60" s="265"/>
      <c r="I60" s="285" t="s">
        <v>128</v>
      </c>
      <c r="J60" s="286"/>
      <c r="K60" s="286"/>
      <c r="L60" s="286"/>
      <c r="M60" s="286"/>
      <c r="N60" s="286"/>
      <c r="O60" s="286"/>
      <c r="P60" s="286"/>
      <c r="Q60" s="286"/>
      <c r="R60" s="287"/>
      <c r="S60" s="283">
        <v>1</v>
      </c>
      <c r="T60" s="284"/>
    </row>
    <row r="61" spans="2:20" customFormat="1" ht="101.45" customHeight="1" x14ac:dyDescent="0.25">
      <c r="B61" s="302"/>
      <c r="C61" s="296"/>
      <c r="D61" s="297"/>
      <c r="E61" s="263" t="s">
        <v>532</v>
      </c>
      <c r="F61" s="264"/>
      <c r="G61" s="264"/>
      <c r="H61" s="265"/>
      <c r="I61" s="285" t="s">
        <v>642</v>
      </c>
      <c r="J61" s="286"/>
      <c r="K61" s="286"/>
      <c r="L61" s="286"/>
      <c r="M61" s="286"/>
      <c r="N61" s="286"/>
      <c r="O61" s="286"/>
      <c r="P61" s="286"/>
      <c r="Q61" s="286"/>
      <c r="R61" s="287"/>
      <c r="S61" s="283">
        <v>1</v>
      </c>
      <c r="T61" s="284"/>
    </row>
    <row r="62" spans="2:20" customFormat="1" ht="44.45" customHeight="1" x14ac:dyDescent="0.25">
      <c r="B62" s="302"/>
      <c r="C62" s="296"/>
      <c r="D62" s="297"/>
      <c r="E62" s="263" t="s">
        <v>533</v>
      </c>
      <c r="F62" s="264"/>
      <c r="G62" s="264"/>
      <c r="H62" s="265"/>
      <c r="I62" s="285" t="s">
        <v>112</v>
      </c>
      <c r="J62" s="286"/>
      <c r="K62" s="286"/>
      <c r="L62" s="286"/>
      <c r="M62" s="286"/>
      <c r="N62" s="286"/>
      <c r="O62" s="286"/>
      <c r="P62" s="286"/>
      <c r="Q62" s="286"/>
      <c r="R62" s="287"/>
      <c r="S62" s="283">
        <v>1</v>
      </c>
      <c r="T62" s="284"/>
    </row>
    <row r="63" spans="2:20" customFormat="1" ht="55.9" customHeight="1" x14ac:dyDescent="0.25">
      <c r="B63" s="302"/>
      <c r="C63" s="296"/>
      <c r="D63" s="297"/>
      <c r="E63" s="263" t="s">
        <v>534</v>
      </c>
      <c r="F63" s="264"/>
      <c r="G63" s="264"/>
      <c r="H63" s="265"/>
      <c r="I63" s="285" t="s">
        <v>441</v>
      </c>
      <c r="J63" s="286"/>
      <c r="K63" s="286"/>
      <c r="L63" s="286"/>
      <c r="M63" s="286"/>
      <c r="N63" s="286"/>
      <c r="O63" s="286"/>
      <c r="P63" s="286"/>
      <c r="Q63" s="286"/>
      <c r="R63" s="287"/>
      <c r="S63" s="283">
        <v>1</v>
      </c>
      <c r="T63" s="284"/>
    </row>
    <row r="64" spans="2:20" customFormat="1" ht="79.900000000000006" customHeight="1" x14ac:dyDescent="0.25">
      <c r="B64" s="303"/>
      <c r="C64" s="298"/>
      <c r="D64" s="299"/>
      <c r="E64" s="263" t="s">
        <v>535</v>
      </c>
      <c r="F64" s="264"/>
      <c r="G64" s="264"/>
      <c r="H64" s="265"/>
      <c r="I64" s="285" t="s">
        <v>507</v>
      </c>
      <c r="J64" s="286"/>
      <c r="K64" s="286"/>
      <c r="L64" s="286"/>
      <c r="M64" s="286"/>
      <c r="N64" s="286"/>
      <c r="O64" s="286"/>
      <c r="P64" s="286"/>
      <c r="Q64" s="286"/>
      <c r="R64" s="287"/>
      <c r="S64" s="283">
        <v>1</v>
      </c>
      <c r="T64" s="284"/>
    </row>
    <row r="65" spans="2:23" customFormat="1" ht="409.15" customHeight="1" x14ac:dyDescent="0.25">
      <c r="B65" s="361" t="s">
        <v>34</v>
      </c>
      <c r="C65" s="294" t="s">
        <v>35</v>
      </c>
      <c r="D65" s="295"/>
      <c r="E65" s="294" t="s">
        <v>526</v>
      </c>
      <c r="F65" s="380"/>
      <c r="G65" s="380"/>
      <c r="H65" s="295"/>
      <c r="I65" s="437" t="s">
        <v>657</v>
      </c>
      <c r="J65" s="438"/>
      <c r="K65" s="438"/>
      <c r="L65" s="438"/>
      <c r="M65" s="438"/>
      <c r="N65" s="438"/>
      <c r="O65" s="438"/>
      <c r="P65" s="438"/>
      <c r="Q65" s="438"/>
      <c r="R65" s="439"/>
      <c r="S65" s="283">
        <v>1</v>
      </c>
      <c r="T65" s="284"/>
    </row>
    <row r="66" spans="2:23" s="105" customFormat="1" ht="211.15" customHeight="1" x14ac:dyDescent="0.25">
      <c r="B66" s="362"/>
      <c r="C66" s="296"/>
      <c r="D66" s="297"/>
      <c r="E66" s="298"/>
      <c r="F66" s="381"/>
      <c r="G66" s="381"/>
      <c r="H66" s="299"/>
      <c r="I66" s="443"/>
      <c r="J66" s="444"/>
      <c r="K66" s="444"/>
      <c r="L66" s="444"/>
      <c r="M66" s="444"/>
      <c r="N66" s="444"/>
      <c r="O66" s="444"/>
      <c r="P66" s="444"/>
      <c r="Q66" s="444"/>
      <c r="R66" s="445"/>
      <c r="S66" s="128"/>
      <c r="T66" s="129"/>
    </row>
    <row r="67" spans="2:23" customFormat="1" ht="111" customHeight="1" x14ac:dyDescent="0.25">
      <c r="B67" s="362"/>
      <c r="C67" s="296"/>
      <c r="D67" s="297"/>
      <c r="E67" s="263" t="s">
        <v>536</v>
      </c>
      <c r="F67" s="264"/>
      <c r="G67" s="264"/>
      <c r="H67" s="265"/>
      <c r="I67" s="285" t="s">
        <v>589</v>
      </c>
      <c r="J67" s="286"/>
      <c r="K67" s="286"/>
      <c r="L67" s="286"/>
      <c r="M67" s="286"/>
      <c r="N67" s="286"/>
      <c r="O67" s="286"/>
      <c r="P67" s="286"/>
      <c r="Q67" s="286"/>
      <c r="R67" s="287"/>
      <c r="S67" s="283">
        <v>1</v>
      </c>
      <c r="T67" s="284"/>
      <c r="W67" s="126"/>
    </row>
    <row r="68" spans="2:23" customFormat="1" ht="97.9" customHeight="1" x14ac:dyDescent="0.25">
      <c r="B68" s="362"/>
      <c r="C68" s="296"/>
      <c r="D68" s="297"/>
      <c r="E68" s="263" t="s">
        <v>537</v>
      </c>
      <c r="F68" s="264"/>
      <c r="G68" s="264"/>
      <c r="H68" s="265"/>
      <c r="I68" s="285" t="s">
        <v>643</v>
      </c>
      <c r="J68" s="286"/>
      <c r="K68" s="286"/>
      <c r="L68" s="286"/>
      <c r="M68" s="286"/>
      <c r="N68" s="286"/>
      <c r="O68" s="286"/>
      <c r="P68" s="286"/>
      <c r="Q68" s="286"/>
      <c r="R68" s="287"/>
      <c r="S68" s="283">
        <v>1</v>
      </c>
      <c r="T68" s="284"/>
    </row>
    <row r="69" spans="2:23" customFormat="1" ht="67.5" customHeight="1" x14ac:dyDescent="0.25">
      <c r="B69" s="362"/>
      <c r="C69" s="296"/>
      <c r="D69" s="297"/>
      <c r="E69" s="263" t="s">
        <v>538</v>
      </c>
      <c r="F69" s="264"/>
      <c r="G69" s="264"/>
      <c r="H69" s="265"/>
      <c r="I69" s="285" t="s">
        <v>593</v>
      </c>
      <c r="J69" s="286"/>
      <c r="K69" s="286"/>
      <c r="L69" s="286"/>
      <c r="M69" s="286"/>
      <c r="N69" s="286"/>
      <c r="O69" s="286"/>
      <c r="P69" s="286"/>
      <c r="Q69" s="286"/>
      <c r="R69" s="287"/>
      <c r="S69" s="283">
        <v>1</v>
      </c>
      <c r="T69" s="284"/>
    </row>
    <row r="70" spans="2:23" customFormat="1" ht="85.5" customHeight="1" x14ac:dyDescent="0.25">
      <c r="B70" s="362"/>
      <c r="C70" s="296"/>
      <c r="D70" s="297"/>
      <c r="E70" s="263" t="s">
        <v>539</v>
      </c>
      <c r="F70" s="264"/>
      <c r="G70" s="264"/>
      <c r="H70" s="265"/>
      <c r="I70" s="285" t="s">
        <v>501</v>
      </c>
      <c r="J70" s="286"/>
      <c r="K70" s="286"/>
      <c r="L70" s="286"/>
      <c r="M70" s="286"/>
      <c r="N70" s="286"/>
      <c r="O70" s="286"/>
      <c r="P70" s="286"/>
      <c r="Q70" s="286"/>
      <c r="R70" s="287"/>
      <c r="S70" s="283">
        <v>1</v>
      </c>
      <c r="T70" s="284"/>
    </row>
    <row r="71" spans="2:23" customFormat="1" ht="135.6" customHeight="1" x14ac:dyDescent="0.25">
      <c r="B71" s="362"/>
      <c r="C71" s="296"/>
      <c r="D71" s="297"/>
      <c r="E71" s="263" t="s">
        <v>540</v>
      </c>
      <c r="F71" s="264"/>
      <c r="G71" s="264"/>
      <c r="H71" s="265"/>
      <c r="I71" s="285" t="s">
        <v>594</v>
      </c>
      <c r="J71" s="286"/>
      <c r="K71" s="286"/>
      <c r="L71" s="286"/>
      <c r="M71" s="286"/>
      <c r="N71" s="286"/>
      <c r="O71" s="286"/>
      <c r="P71" s="286"/>
      <c r="Q71" s="286"/>
      <c r="R71" s="287"/>
      <c r="S71" s="283">
        <v>1</v>
      </c>
      <c r="T71" s="284"/>
    </row>
    <row r="72" spans="2:23" customFormat="1" ht="135.6" customHeight="1" x14ac:dyDescent="0.25">
      <c r="B72" s="362"/>
      <c r="C72" s="296"/>
      <c r="D72" s="297"/>
      <c r="E72" s="263" t="s">
        <v>541</v>
      </c>
      <c r="F72" s="264"/>
      <c r="G72" s="264"/>
      <c r="H72" s="265"/>
      <c r="I72" s="285" t="s">
        <v>502</v>
      </c>
      <c r="J72" s="286"/>
      <c r="K72" s="286"/>
      <c r="L72" s="286"/>
      <c r="M72" s="286"/>
      <c r="N72" s="286"/>
      <c r="O72" s="286"/>
      <c r="P72" s="286"/>
      <c r="Q72" s="286"/>
      <c r="R72" s="287"/>
      <c r="S72" s="283">
        <v>1</v>
      </c>
      <c r="T72" s="284"/>
    </row>
    <row r="73" spans="2:23" customFormat="1" ht="73.150000000000006" customHeight="1" x14ac:dyDescent="0.25">
      <c r="B73" s="362"/>
      <c r="C73" s="296"/>
      <c r="D73" s="297"/>
      <c r="E73" s="263" t="s">
        <v>542</v>
      </c>
      <c r="F73" s="264"/>
      <c r="G73" s="264"/>
      <c r="H73" s="265"/>
      <c r="I73" s="304" t="s">
        <v>484</v>
      </c>
      <c r="J73" s="305"/>
      <c r="K73" s="305"/>
      <c r="L73" s="305"/>
      <c r="M73" s="305"/>
      <c r="N73" s="305"/>
      <c r="O73" s="305"/>
      <c r="P73" s="305"/>
      <c r="Q73" s="305"/>
      <c r="R73" s="306"/>
      <c r="S73" s="283">
        <v>1</v>
      </c>
      <c r="T73" s="284"/>
    </row>
    <row r="74" spans="2:23" customFormat="1" ht="152.65" customHeight="1" x14ac:dyDescent="0.25">
      <c r="B74" s="362"/>
      <c r="C74" s="296"/>
      <c r="D74" s="297"/>
      <c r="E74" s="263" t="s">
        <v>543</v>
      </c>
      <c r="F74" s="264"/>
      <c r="G74" s="264"/>
      <c r="H74" s="265"/>
      <c r="I74" s="285" t="s">
        <v>485</v>
      </c>
      <c r="J74" s="286"/>
      <c r="K74" s="286"/>
      <c r="L74" s="286"/>
      <c r="M74" s="286"/>
      <c r="N74" s="286"/>
      <c r="O74" s="286"/>
      <c r="P74" s="286"/>
      <c r="Q74" s="286"/>
      <c r="R74" s="287"/>
      <c r="S74" s="283">
        <v>0.7</v>
      </c>
      <c r="T74" s="284"/>
    </row>
    <row r="75" spans="2:23" customFormat="1" ht="50.25" customHeight="1" x14ac:dyDescent="0.25">
      <c r="B75" s="362"/>
      <c r="C75" s="296"/>
      <c r="D75" s="297"/>
      <c r="E75" s="263" t="s">
        <v>544</v>
      </c>
      <c r="F75" s="264"/>
      <c r="G75" s="264"/>
      <c r="H75" s="265"/>
      <c r="I75" s="285" t="s">
        <v>129</v>
      </c>
      <c r="J75" s="286"/>
      <c r="K75" s="286"/>
      <c r="L75" s="286"/>
      <c r="M75" s="286"/>
      <c r="N75" s="286"/>
      <c r="O75" s="286"/>
      <c r="P75" s="286"/>
      <c r="Q75" s="286"/>
      <c r="R75" s="287"/>
      <c r="S75" s="283">
        <v>1</v>
      </c>
      <c r="T75" s="284"/>
    </row>
    <row r="76" spans="2:23" customFormat="1" ht="60" customHeight="1" x14ac:dyDescent="0.25">
      <c r="B76" s="363"/>
      <c r="C76" s="298"/>
      <c r="D76" s="299"/>
      <c r="E76" s="263" t="s">
        <v>545</v>
      </c>
      <c r="F76" s="264"/>
      <c r="G76" s="264"/>
      <c r="H76" s="265"/>
      <c r="I76" s="304" t="s">
        <v>508</v>
      </c>
      <c r="J76" s="305"/>
      <c r="K76" s="305"/>
      <c r="L76" s="305"/>
      <c r="M76" s="305"/>
      <c r="N76" s="305"/>
      <c r="O76" s="305"/>
      <c r="P76" s="305"/>
      <c r="Q76" s="305"/>
      <c r="R76" s="306"/>
      <c r="S76" s="283">
        <v>0.6</v>
      </c>
      <c r="T76" s="284"/>
    </row>
    <row r="77" spans="2:23" customFormat="1" ht="81.599999999999994" customHeight="1" x14ac:dyDescent="0.25">
      <c r="B77" s="301" t="s">
        <v>422</v>
      </c>
      <c r="C77" s="294" t="s">
        <v>423</v>
      </c>
      <c r="D77" s="295"/>
      <c r="E77" s="263" t="s">
        <v>546</v>
      </c>
      <c r="F77" s="264"/>
      <c r="G77" s="264"/>
      <c r="H77" s="265"/>
      <c r="I77" s="285" t="s">
        <v>424</v>
      </c>
      <c r="J77" s="286"/>
      <c r="K77" s="286"/>
      <c r="L77" s="286"/>
      <c r="M77" s="286"/>
      <c r="N77" s="286"/>
      <c r="O77" s="286"/>
      <c r="P77" s="286"/>
      <c r="Q77" s="286"/>
      <c r="R77" s="287"/>
      <c r="S77" s="283">
        <v>1</v>
      </c>
      <c r="T77" s="284"/>
    </row>
    <row r="78" spans="2:23" customFormat="1" ht="137.44999999999999" customHeight="1" x14ac:dyDescent="0.25">
      <c r="B78" s="302"/>
      <c r="C78" s="296"/>
      <c r="D78" s="297"/>
      <c r="E78" s="263" t="s">
        <v>547</v>
      </c>
      <c r="F78" s="264"/>
      <c r="G78" s="264"/>
      <c r="H78" s="265"/>
      <c r="I78" s="341" t="s">
        <v>590</v>
      </c>
      <c r="J78" s="342"/>
      <c r="K78" s="342"/>
      <c r="L78" s="342"/>
      <c r="M78" s="342"/>
      <c r="N78" s="342"/>
      <c r="O78" s="342"/>
      <c r="P78" s="342"/>
      <c r="Q78" s="342"/>
      <c r="R78" s="343"/>
      <c r="S78" s="357">
        <v>1</v>
      </c>
      <c r="T78" s="358"/>
    </row>
    <row r="79" spans="2:23" customFormat="1" ht="96" customHeight="1" x14ac:dyDescent="0.25">
      <c r="B79" s="303"/>
      <c r="C79" s="298"/>
      <c r="D79" s="299"/>
      <c r="E79" s="263" t="s">
        <v>547</v>
      </c>
      <c r="F79" s="264"/>
      <c r="G79" s="264"/>
      <c r="H79" s="265"/>
      <c r="I79" s="341" t="s">
        <v>591</v>
      </c>
      <c r="J79" s="342"/>
      <c r="K79" s="342"/>
      <c r="L79" s="342"/>
      <c r="M79" s="342"/>
      <c r="N79" s="342"/>
      <c r="O79" s="342"/>
      <c r="P79" s="342"/>
      <c r="Q79" s="342"/>
      <c r="R79" s="343"/>
      <c r="S79" s="359"/>
      <c r="T79" s="360"/>
    </row>
    <row r="80" spans="2:23" customFormat="1" ht="27" customHeight="1" x14ac:dyDescent="0.25">
      <c r="B80" s="228"/>
      <c r="C80" s="300"/>
      <c r="D80" s="300"/>
      <c r="E80" s="300"/>
      <c r="F80" s="300"/>
      <c r="G80" s="300"/>
      <c r="H80" s="300"/>
      <c r="I80" s="300"/>
      <c r="J80" s="300"/>
      <c r="K80" s="300"/>
      <c r="L80" s="300"/>
      <c r="M80" s="300"/>
      <c r="N80" s="300"/>
      <c r="O80" s="300"/>
      <c r="P80" s="300"/>
      <c r="Q80" s="300"/>
      <c r="R80" s="300"/>
      <c r="S80" s="300"/>
      <c r="T80" s="229"/>
    </row>
    <row r="81" spans="2:20" customFormat="1" ht="27.75" customHeight="1" x14ac:dyDescent="0.25">
      <c r="B81" s="288" t="s">
        <v>132</v>
      </c>
      <c r="C81" s="289"/>
      <c r="D81" s="289"/>
      <c r="E81" s="289"/>
      <c r="F81" s="289"/>
      <c r="G81" s="289"/>
      <c r="H81" s="289"/>
      <c r="I81" s="289"/>
      <c r="J81" s="289"/>
      <c r="K81" s="289"/>
      <c r="L81" s="289"/>
      <c r="M81" s="289"/>
      <c r="N81" s="289"/>
      <c r="O81" s="289"/>
      <c r="P81" s="289"/>
      <c r="Q81" s="289"/>
      <c r="R81" s="289"/>
      <c r="S81" s="289"/>
      <c r="T81" s="290"/>
    </row>
    <row r="82" spans="2:20" customFormat="1" ht="27.75" customHeight="1" x14ac:dyDescent="0.25">
      <c r="B82" s="107" t="s">
        <v>30</v>
      </c>
      <c r="C82" s="288" t="s">
        <v>133</v>
      </c>
      <c r="D82" s="290"/>
      <c r="E82" s="288" t="s">
        <v>548</v>
      </c>
      <c r="F82" s="289"/>
      <c r="G82" s="289"/>
      <c r="H82" s="289"/>
      <c r="I82" s="290"/>
      <c r="J82" s="288" t="s">
        <v>31</v>
      </c>
      <c r="K82" s="289"/>
      <c r="L82" s="289"/>
      <c r="M82" s="289"/>
      <c r="N82" s="289"/>
      <c r="O82" s="289"/>
      <c r="P82" s="289"/>
      <c r="Q82" s="289"/>
      <c r="R82" s="290"/>
      <c r="S82" s="288" t="s">
        <v>32</v>
      </c>
      <c r="T82" s="290"/>
    </row>
    <row r="83" spans="2:20" customFormat="1" ht="228.6" customHeight="1" x14ac:dyDescent="0.25">
      <c r="B83" s="301" t="s">
        <v>36</v>
      </c>
      <c r="C83" s="294" t="s">
        <v>37</v>
      </c>
      <c r="D83" s="295"/>
      <c r="E83" s="288" t="s">
        <v>549</v>
      </c>
      <c r="F83" s="289"/>
      <c r="G83" s="289"/>
      <c r="H83" s="289"/>
      <c r="I83" s="290"/>
      <c r="J83" s="291" t="s">
        <v>676</v>
      </c>
      <c r="K83" s="292"/>
      <c r="L83" s="292"/>
      <c r="M83" s="292"/>
      <c r="N83" s="292"/>
      <c r="O83" s="292"/>
      <c r="P83" s="292"/>
      <c r="Q83" s="292"/>
      <c r="R83" s="293"/>
      <c r="S83" s="283">
        <v>0.95</v>
      </c>
      <c r="T83" s="284"/>
    </row>
    <row r="84" spans="2:20" customFormat="1" ht="74.099999999999994" customHeight="1" x14ac:dyDescent="0.25">
      <c r="B84" s="302"/>
      <c r="C84" s="296"/>
      <c r="D84" s="297"/>
      <c r="E84" s="288" t="s">
        <v>550</v>
      </c>
      <c r="F84" s="289"/>
      <c r="G84" s="289"/>
      <c r="H84" s="289"/>
      <c r="I84" s="290"/>
      <c r="J84" s="291" t="s">
        <v>486</v>
      </c>
      <c r="K84" s="292"/>
      <c r="L84" s="292"/>
      <c r="M84" s="292"/>
      <c r="N84" s="292"/>
      <c r="O84" s="292"/>
      <c r="P84" s="292"/>
      <c r="Q84" s="292"/>
      <c r="R84" s="293"/>
      <c r="S84" s="283">
        <v>1</v>
      </c>
      <c r="T84" s="284"/>
    </row>
    <row r="85" spans="2:20" customFormat="1" ht="129.75" customHeight="1" x14ac:dyDescent="0.25">
      <c r="B85" s="302"/>
      <c r="C85" s="296"/>
      <c r="D85" s="297"/>
      <c r="E85" s="288" t="s">
        <v>551</v>
      </c>
      <c r="F85" s="289"/>
      <c r="G85" s="289"/>
      <c r="H85" s="289"/>
      <c r="I85" s="290"/>
      <c r="J85" s="291" t="s">
        <v>442</v>
      </c>
      <c r="K85" s="292"/>
      <c r="L85" s="292"/>
      <c r="M85" s="292"/>
      <c r="N85" s="292"/>
      <c r="O85" s="292"/>
      <c r="P85" s="292"/>
      <c r="Q85" s="292"/>
      <c r="R85" s="293"/>
      <c r="S85" s="283">
        <v>1</v>
      </c>
      <c r="T85" s="284"/>
    </row>
    <row r="86" spans="2:20" customFormat="1" ht="56.25" customHeight="1" x14ac:dyDescent="0.25">
      <c r="B86" s="302"/>
      <c r="C86" s="296"/>
      <c r="D86" s="297"/>
      <c r="E86" s="288" t="s">
        <v>552</v>
      </c>
      <c r="F86" s="289"/>
      <c r="G86" s="289"/>
      <c r="H86" s="289"/>
      <c r="I86" s="290"/>
      <c r="J86" s="291" t="s">
        <v>134</v>
      </c>
      <c r="K86" s="292"/>
      <c r="L86" s="292"/>
      <c r="M86" s="292"/>
      <c r="N86" s="292"/>
      <c r="O86" s="292"/>
      <c r="P86" s="292"/>
      <c r="Q86" s="292"/>
      <c r="R86" s="293"/>
      <c r="S86" s="283">
        <v>1</v>
      </c>
      <c r="T86" s="284"/>
    </row>
    <row r="87" spans="2:20" customFormat="1" ht="49.5" customHeight="1" x14ac:dyDescent="0.25">
      <c r="B87" s="302"/>
      <c r="C87" s="296"/>
      <c r="D87" s="297"/>
      <c r="E87" s="288" t="s">
        <v>553</v>
      </c>
      <c r="F87" s="289"/>
      <c r="G87" s="289"/>
      <c r="H87" s="289"/>
      <c r="I87" s="290"/>
      <c r="J87" s="291" t="s">
        <v>135</v>
      </c>
      <c r="K87" s="292"/>
      <c r="L87" s="292"/>
      <c r="M87" s="292"/>
      <c r="N87" s="292"/>
      <c r="O87" s="292"/>
      <c r="P87" s="292"/>
      <c r="Q87" s="292"/>
      <c r="R87" s="293"/>
      <c r="S87" s="283">
        <v>1</v>
      </c>
      <c r="T87" s="284"/>
    </row>
    <row r="88" spans="2:20" customFormat="1" ht="34.5" customHeight="1" x14ac:dyDescent="0.25">
      <c r="B88" s="302"/>
      <c r="C88" s="296"/>
      <c r="D88" s="297"/>
      <c r="E88" s="288" t="s">
        <v>554</v>
      </c>
      <c r="F88" s="289"/>
      <c r="G88" s="289"/>
      <c r="H88" s="289"/>
      <c r="I88" s="290"/>
      <c r="J88" s="291" t="s">
        <v>113</v>
      </c>
      <c r="K88" s="292"/>
      <c r="L88" s="292"/>
      <c r="M88" s="292"/>
      <c r="N88" s="292"/>
      <c r="O88" s="292"/>
      <c r="P88" s="292"/>
      <c r="Q88" s="292"/>
      <c r="R88" s="293"/>
      <c r="S88" s="283">
        <v>1</v>
      </c>
      <c r="T88" s="284"/>
    </row>
    <row r="89" spans="2:20" customFormat="1" ht="127.15" customHeight="1" x14ac:dyDescent="0.25">
      <c r="B89" s="302"/>
      <c r="C89" s="296"/>
      <c r="D89" s="297"/>
      <c r="E89" s="263" t="s">
        <v>555</v>
      </c>
      <c r="F89" s="264"/>
      <c r="G89" s="264"/>
      <c r="H89" s="264"/>
      <c r="I89" s="265"/>
      <c r="J89" s="285" t="s">
        <v>644</v>
      </c>
      <c r="K89" s="286"/>
      <c r="L89" s="286"/>
      <c r="M89" s="286"/>
      <c r="N89" s="286"/>
      <c r="O89" s="286"/>
      <c r="P89" s="286"/>
      <c r="Q89" s="286"/>
      <c r="R89" s="287"/>
      <c r="S89" s="283">
        <v>1</v>
      </c>
      <c r="T89" s="284"/>
    </row>
    <row r="90" spans="2:20" customFormat="1" ht="139.5" customHeight="1" x14ac:dyDescent="0.25">
      <c r="B90" s="303"/>
      <c r="C90" s="298"/>
      <c r="D90" s="299"/>
      <c r="E90" s="263" t="s">
        <v>556</v>
      </c>
      <c r="F90" s="264"/>
      <c r="G90" s="264"/>
      <c r="H90" s="264"/>
      <c r="I90" s="265"/>
      <c r="J90" s="285" t="s">
        <v>645</v>
      </c>
      <c r="K90" s="286"/>
      <c r="L90" s="286"/>
      <c r="M90" s="286"/>
      <c r="N90" s="286"/>
      <c r="O90" s="286"/>
      <c r="P90" s="286"/>
      <c r="Q90" s="286"/>
      <c r="R90" s="287"/>
      <c r="S90" s="283">
        <v>1</v>
      </c>
      <c r="T90" s="284"/>
    </row>
    <row r="91" spans="2:20" customFormat="1" ht="163.5" customHeight="1" x14ac:dyDescent="0.25">
      <c r="B91" s="361" t="s">
        <v>38</v>
      </c>
      <c r="C91" s="294" t="s">
        <v>39</v>
      </c>
      <c r="D91" s="295"/>
      <c r="E91" s="288" t="s">
        <v>557</v>
      </c>
      <c r="F91" s="289"/>
      <c r="G91" s="289"/>
      <c r="H91" s="289"/>
      <c r="I91" s="290"/>
      <c r="J91" s="291" t="s">
        <v>509</v>
      </c>
      <c r="K91" s="292"/>
      <c r="L91" s="292"/>
      <c r="M91" s="292"/>
      <c r="N91" s="292"/>
      <c r="O91" s="292"/>
      <c r="P91" s="292"/>
      <c r="Q91" s="292"/>
      <c r="R91" s="293"/>
      <c r="S91" s="283">
        <v>1</v>
      </c>
      <c r="T91" s="284"/>
    </row>
    <row r="92" spans="2:20" customFormat="1" ht="70.900000000000006" customHeight="1" x14ac:dyDescent="0.25">
      <c r="B92" s="362"/>
      <c r="C92" s="296"/>
      <c r="D92" s="297"/>
      <c r="E92" s="288" t="s">
        <v>558</v>
      </c>
      <c r="F92" s="289"/>
      <c r="G92" s="289"/>
      <c r="H92" s="289"/>
      <c r="I92" s="290"/>
      <c r="J92" s="291" t="s">
        <v>592</v>
      </c>
      <c r="K92" s="292"/>
      <c r="L92" s="292"/>
      <c r="M92" s="292"/>
      <c r="N92" s="292"/>
      <c r="O92" s="292"/>
      <c r="P92" s="292"/>
      <c r="Q92" s="292"/>
      <c r="R92" s="293"/>
      <c r="S92" s="283">
        <v>1</v>
      </c>
      <c r="T92" s="284"/>
    </row>
    <row r="93" spans="2:20" customFormat="1" ht="30" customHeight="1" x14ac:dyDescent="0.25">
      <c r="B93" s="363"/>
      <c r="C93" s="298"/>
      <c r="D93" s="299"/>
      <c r="E93" s="288" t="s">
        <v>552</v>
      </c>
      <c r="F93" s="289"/>
      <c r="G93" s="289"/>
      <c r="H93" s="289"/>
      <c r="I93" s="290"/>
      <c r="J93" s="291" t="s">
        <v>114</v>
      </c>
      <c r="K93" s="292"/>
      <c r="L93" s="292"/>
      <c r="M93" s="292"/>
      <c r="N93" s="292"/>
      <c r="O93" s="292"/>
      <c r="P93" s="292"/>
      <c r="Q93" s="292"/>
      <c r="R93" s="293"/>
      <c r="S93" s="283">
        <v>1</v>
      </c>
      <c r="T93" s="284"/>
    </row>
    <row r="94" spans="2:20" customFormat="1" ht="242.1" customHeight="1" x14ac:dyDescent="0.25">
      <c r="B94" s="301" t="s">
        <v>40</v>
      </c>
      <c r="C94" s="294" t="s">
        <v>41</v>
      </c>
      <c r="D94" s="295"/>
      <c r="E94" s="288" t="s">
        <v>557</v>
      </c>
      <c r="F94" s="289"/>
      <c r="G94" s="289"/>
      <c r="H94" s="289"/>
      <c r="I94" s="290"/>
      <c r="J94" s="285" t="s">
        <v>463</v>
      </c>
      <c r="K94" s="286"/>
      <c r="L94" s="286"/>
      <c r="M94" s="286"/>
      <c r="N94" s="286"/>
      <c r="O94" s="286"/>
      <c r="P94" s="286"/>
      <c r="Q94" s="286"/>
      <c r="R94" s="287"/>
      <c r="S94" s="283">
        <v>0.9</v>
      </c>
      <c r="T94" s="284"/>
    </row>
    <row r="95" spans="2:20" customFormat="1" ht="27.75" customHeight="1" x14ac:dyDescent="0.25">
      <c r="B95" s="302"/>
      <c r="C95" s="296"/>
      <c r="D95" s="297"/>
      <c r="E95" s="288" t="s">
        <v>550</v>
      </c>
      <c r="F95" s="289"/>
      <c r="G95" s="289"/>
      <c r="H95" s="289"/>
      <c r="I95" s="290"/>
      <c r="J95" s="291" t="s">
        <v>449</v>
      </c>
      <c r="K95" s="292"/>
      <c r="L95" s="292"/>
      <c r="M95" s="292"/>
      <c r="N95" s="292"/>
      <c r="O95" s="292"/>
      <c r="P95" s="292"/>
      <c r="Q95" s="292"/>
      <c r="R95" s="293"/>
      <c r="S95" s="283">
        <v>1</v>
      </c>
      <c r="T95" s="284"/>
    </row>
    <row r="96" spans="2:20" customFormat="1" ht="145.15" customHeight="1" x14ac:dyDescent="0.25">
      <c r="B96" s="302"/>
      <c r="C96" s="296"/>
      <c r="D96" s="297"/>
      <c r="E96" s="288" t="s">
        <v>559</v>
      </c>
      <c r="F96" s="289"/>
      <c r="G96" s="289"/>
      <c r="H96" s="289"/>
      <c r="I96" s="290"/>
      <c r="J96" s="285" t="s">
        <v>646</v>
      </c>
      <c r="K96" s="286"/>
      <c r="L96" s="286"/>
      <c r="M96" s="286"/>
      <c r="N96" s="286"/>
      <c r="O96" s="286"/>
      <c r="P96" s="286"/>
      <c r="Q96" s="286"/>
      <c r="R96" s="287"/>
      <c r="S96" s="283">
        <v>0.83</v>
      </c>
      <c r="T96" s="284"/>
    </row>
    <row r="97" spans="2:20" customFormat="1" ht="39" customHeight="1" x14ac:dyDescent="0.25">
      <c r="B97" s="302"/>
      <c r="C97" s="296"/>
      <c r="D97" s="297"/>
      <c r="E97" s="288" t="s">
        <v>560</v>
      </c>
      <c r="F97" s="289"/>
      <c r="G97" s="289"/>
      <c r="H97" s="289"/>
      <c r="I97" s="290"/>
      <c r="J97" s="291" t="s">
        <v>464</v>
      </c>
      <c r="K97" s="292"/>
      <c r="L97" s="292"/>
      <c r="M97" s="292"/>
      <c r="N97" s="292"/>
      <c r="O97" s="292"/>
      <c r="P97" s="292"/>
      <c r="Q97" s="292"/>
      <c r="R97" s="293"/>
      <c r="S97" s="283">
        <v>1</v>
      </c>
      <c r="T97" s="284"/>
    </row>
    <row r="98" spans="2:20" customFormat="1" ht="36.6" customHeight="1" x14ac:dyDescent="0.25">
      <c r="B98" s="302"/>
      <c r="C98" s="296"/>
      <c r="D98" s="297"/>
      <c r="E98" s="288" t="s">
        <v>552</v>
      </c>
      <c r="F98" s="289"/>
      <c r="G98" s="289"/>
      <c r="H98" s="289"/>
      <c r="I98" s="290"/>
      <c r="J98" s="291" t="s">
        <v>455</v>
      </c>
      <c r="K98" s="292"/>
      <c r="L98" s="292"/>
      <c r="M98" s="292"/>
      <c r="N98" s="292"/>
      <c r="O98" s="292"/>
      <c r="P98" s="292"/>
      <c r="Q98" s="292"/>
      <c r="R98" s="293"/>
      <c r="S98" s="283">
        <v>1</v>
      </c>
      <c r="T98" s="284"/>
    </row>
    <row r="99" spans="2:20" customFormat="1" ht="51" customHeight="1" x14ac:dyDescent="0.25">
      <c r="B99" s="302"/>
      <c r="C99" s="296"/>
      <c r="D99" s="297"/>
      <c r="E99" s="288" t="s">
        <v>553</v>
      </c>
      <c r="F99" s="289"/>
      <c r="G99" s="289"/>
      <c r="H99" s="289"/>
      <c r="I99" s="290"/>
      <c r="J99" s="291" t="s">
        <v>115</v>
      </c>
      <c r="K99" s="292"/>
      <c r="L99" s="292"/>
      <c r="M99" s="292"/>
      <c r="N99" s="292"/>
      <c r="O99" s="292"/>
      <c r="P99" s="292"/>
      <c r="Q99" s="292"/>
      <c r="R99" s="293"/>
      <c r="S99" s="283">
        <v>1</v>
      </c>
      <c r="T99" s="284"/>
    </row>
    <row r="100" spans="2:20" customFormat="1" ht="49.15" customHeight="1" x14ac:dyDescent="0.25">
      <c r="B100" s="302"/>
      <c r="C100" s="296"/>
      <c r="D100" s="297"/>
      <c r="E100" s="288" t="s">
        <v>554</v>
      </c>
      <c r="F100" s="289"/>
      <c r="G100" s="289"/>
      <c r="H100" s="289"/>
      <c r="I100" s="290"/>
      <c r="J100" s="291" t="s">
        <v>465</v>
      </c>
      <c r="K100" s="292"/>
      <c r="L100" s="292"/>
      <c r="M100" s="292"/>
      <c r="N100" s="292"/>
      <c r="O100" s="292"/>
      <c r="P100" s="292"/>
      <c r="Q100" s="292"/>
      <c r="R100" s="293"/>
      <c r="S100" s="283">
        <v>1</v>
      </c>
      <c r="T100" s="284"/>
    </row>
    <row r="101" spans="2:20" customFormat="1" ht="49.15" customHeight="1" x14ac:dyDescent="0.25">
      <c r="B101" s="302"/>
      <c r="C101" s="296"/>
      <c r="D101" s="297"/>
      <c r="E101" s="288" t="s">
        <v>561</v>
      </c>
      <c r="F101" s="289"/>
      <c r="G101" s="289"/>
      <c r="H101" s="289"/>
      <c r="I101" s="290"/>
      <c r="J101" s="291" t="s">
        <v>466</v>
      </c>
      <c r="K101" s="292"/>
      <c r="L101" s="292"/>
      <c r="M101" s="292"/>
      <c r="N101" s="292"/>
      <c r="O101" s="292"/>
      <c r="P101" s="292"/>
      <c r="Q101" s="292"/>
      <c r="R101" s="293"/>
      <c r="S101" s="283">
        <v>1</v>
      </c>
      <c r="T101" s="284"/>
    </row>
    <row r="102" spans="2:20" customFormat="1" ht="49.15" customHeight="1" x14ac:dyDescent="0.25">
      <c r="B102" s="303"/>
      <c r="C102" s="298"/>
      <c r="D102" s="299"/>
      <c r="E102" s="288" t="s">
        <v>562</v>
      </c>
      <c r="F102" s="289"/>
      <c r="G102" s="289"/>
      <c r="H102" s="289"/>
      <c r="I102" s="290"/>
      <c r="J102" s="291" t="s">
        <v>467</v>
      </c>
      <c r="K102" s="292"/>
      <c r="L102" s="292"/>
      <c r="M102" s="292"/>
      <c r="N102" s="292"/>
      <c r="O102" s="292"/>
      <c r="P102" s="292"/>
      <c r="Q102" s="292"/>
      <c r="R102" s="293"/>
      <c r="S102" s="283">
        <v>1</v>
      </c>
      <c r="T102" s="284"/>
    </row>
    <row r="103" spans="2:20" ht="17.25" customHeight="1" x14ac:dyDescent="0.2">
      <c r="B103" s="364"/>
      <c r="C103" s="365"/>
      <c r="D103" s="365"/>
      <c r="E103" s="365"/>
      <c r="F103" s="365"/>
      <c r="G103" s="365"/>
      <c r="H103" s="365"/>
      <c r="I103" s="365"/>
      <c r="J103" s="365"/>
      <c r="K103" s="365"/>
      <c r="L103" s="365"/>
      <c r="M103" s="365"/>
      <c r="N103" s="365"/>
      <c r="O103" s="365"/>
      <c r="P103" s="365"/>
      <c r="Q103" s="365"/>
      <c r="R103" s="365"/>
      <c r="S103" s="365"/>
      <c r="T103" s="366"/>
    </row>
    <row r="104" spans="2:20" ht="28.5" customHeight="1" x14ac:dyDescent="0.2">
      <c r="B104" s="367" t="s">
        <v>30</v>
      </c>
      <c r="C104" s="368"/>
      <c r="D104" s="369" t="s">
        <v>563</v>
      </c>
      <c r="E104" s="370"/>
      <c r="F104" s="370"/>
      <c r="G104" s="370"/>
      <c r="H104" s="370"/>
      <c r="I104" s="370"/>
      <c r="J104" s="371"/>
      <c r="K104" s="369" t="s">
        <v>420</v>
      </c>
      <c r="L104" s="370"/>
      <c r="M104" s="370"/>
      <c r="N104" s="370"/>
      <c r="O104" s="370"/>
      <c r="P104" s="370"/>
      <c r="Q104" s="370"/>
      <c r="R104" s="371"/>
      <c r="S104" s="338" t="s">
        <v>4</v>
      </c>
      <c r="T104" s="340"/>
    </row>
    <row r="105" spans="2:20" ht="143.44999999999999" customHeight="1" x14ac:dyDescent="0.2">
      <c r="B105" s="314" t="s">
        <v>1036</v>
      </c>
      <c r="C105" s="314"/>
      <c r="D105" s="315" t="s">
        <v>1037</v>
      </c>
      <c r="E105" s="315"/>
      <c r="F105" s="315"/>
      <c r="G105" s="315"/>
      <c r="H105" s="315"/>
      <c r="I105" s="315"/>
      <c r="J105" s="315"/>
      <c r="K105" s="316" t="s">
        <v>727</v>
      </c>
      <c r="L105" s="316"/>
      <c r="M105" s="316"/>
      <c r="N105" s="316"/>
      <c r="O105" s="316"/>
      <c r="P105" s="316"/>
      <c r="Q105" s="316"/>
      <c r="R105" s="316"/>
      <c r="S105" s="317" t="s">
        <v>1038</v>
      </c>
      <c r="T105" s="317"/>
    </row>
    <row r="106" spans="2:20" ht="130.15" customHeight="1" x14ac:dyDescent="0.2">
      <c r="B106" s="314" t="s">
        <v>752</v>
      </c>
      <c r="C106" s="314"/>
      <c r="D106" s="315" t="s">
        <v>1039</v>
      </c>
      <c r="E106" s="315"/>
      <c r="F106" s="315"/>
      <c r="G106" s="315"/>
      <c r="H106" s="315"/>
      <c r="I106" s="315"/>
      <c r="J106" s="315"/>
      <c r="K106" s="316" t="s">
        <v>727</v>
      </c>
      <c r="L106" s="316"/>
      <c r="M106" s="316"/>
      <c r="N106" s="316"/>
      <c r="O106" s="316"/>
      <c r="P106" s="316"/>
      <c r="Q106" s="316"/>
      <c r="R106" s="316"/>
      <c r="S106" s="317" t="s">
        <v>1040</v>
      </c>
      <c r="T106" s="317"/>
    </row>
    <row r="107" spans="2:20" ht="43.9" customHeight="1" x14ac:dyDescent="0.2">
      <c r="B107" s="314" t="s">
        <v>1041</v>
      </c>
      <c r="C107" s="314"/>
      <c r="D107" s="315" t="s">
        <v>1042</v>
      </c>
      <c r="E107" s="315"/>
      <c r="F107" s="315"/>
      <c r="G107" s="315"/>
      <c r="H107" s="315"/>
      <c r="I107" s="315"/>
      <c r="J107" s="315"/>
      <c r="K107" s="316" t="s">
        <v>727</v>
      </c>
      <c r="L107" s="316"/>
      <c r="M107" s="316"/>
      <c r="N107" s="316"/>
      <c r="O107" s="316"/>
      <c r="P107" s="316"/>
      <c r="Q107" s="316"/>
      <c r="R107" s="316"/>
      <c r="S107" s="317" t="s">
        <v>1040</v>
      </c>
      <c r="T107" s="317"/>
    </row>
    <row r="108" spans="2:20" ht="58.15" customHeight="1" x14ac:dyDescent="0.2">
      <c r="B108" s="314" t="s">
        <v>752</v>
      </c>
      <c r="C108" s="314"/>
      <c r="D108" s="315" t="s">
        <v>1047</v>
      </c>
      <c r="E108" s="315"/>
      <c r="F108" s="315"/>
      <c r="G108" s="315"/>
      <c r="H108" s="315"/>
      <c r="I108" s="315"/>
      <c r="J108" s="315"/>
      <c r="K108" s="316" t="s">
        <v>727</v>
      </c>
      <c r="L108" s="316"/>
      <c r="M108" s="316"/>
      <c r="N108" s="316"/>
      <c r="O108" s="316"/>
      <c r="P108" s="316"/>
      <c r="Q108" s="316"/>
      <c r="R108" s="316"/>
      <c r="S108" s="317">
        <v>43984</v>
      </c>
      <c r="T108" s="317"/>
    </row>
    <row r="109" spans="2:20" ht="33" customHeight="1" x14ac:dyDescent="0.2">
      <c r="B109" s="314" t="s">
        <v>1043</v>
      </c>
      <c r="C109" s="314"/>
      <c r="D109" s="315" t="s">
        <v>1044</v>
      </c>
      <c r="E109" s="315"/>
      <c r="F109" s="315"/>
      <c r="G109" s="315"/>
      <c r="H109" s="315"/>
      <c r="I109" s="315"/>
      <c r="J109" s="315"/>
      <c r="K109" s="316" t="s">
        <v>727</v>
      </c>
      <c r="L109" s="316"/>
      <c r="M109" s="316"/>
      <c r="N109" s="316"/>
      <c r="O109" s="316"/>
      <c r="P109" s="316"/>
      <c r="Q109" s="316"/>
      <c r="R109" s="316"/>
      <c r="S109" s="317">
        <v>43984</v>
      </c>
      <c r="T109" s="317"/>
    </row>
    <row r="110" spans="2:20" ht="40.15" customHeight="1" x14ac:dyDescent="0.2">
      <c r="B110" s="314" t="s">
        <v>752</v>
      </c>
      <c r="C110" s="314"/>
      <c r="D110" s="315" t="s">
        <v>1045</v>
      </c>
      <c r="E110" s="315"/>
      <c r="F110" s="315"/>
      <c r="G110" s="315"/>
      <c r="H110" s="315"/>
      <c r="I110" s="315"/>
      <c r="J110" s="315"/>
      <c r="K110" s="316" t="s">
        <v>727</v>
      </c>
      <c r="L110" s="316"/>
      <c r="M110" s="316"/>
      <c r="N110" s="316"/>
      <c r="O110" s="316"/>
      <c r="P110" s="316"/>
      <c r="Q110" s="316"/>
      <c r="R110" s="316"/>
      <c r="S110" s="317">
        <v>43985</v>
      </c>
      <c r="T110" s="317"/>
    </row>
    <row r="111" spans="2:20" ht="65.45" customHeight="1" x14ac:dyDescent="0.2">
      <c r="B111" s="314" t="s">
        <v>752</v>
      </c>
      <c r="C111" s="314"/>
      <c r="D111" s="315" t="s">
        <v>1046</v>
      </c>
      <c r="E111" s="315"/>
      <c r="F111" s="315"/>
      <c r="G111" s="315"/>
      <c r="H111" s="315"/>
      <c r="I111" s="315"/>
      <c r="J111" s="315"/>
      <c r="K111" s="316" t="s">
        <v>727</v>
      </c>
      <c r="L111" s="316"/>
      <c r="M111" s="316"/>
      <c r="N111" s="316"/>
      <c r="O111" s="316"/>
      <c r="P111" s="316"/>
      <c r="Q111" s="316"/>
      <c r="R111" s="316"/>
      <c r="S111" s="317">
        <v>43985</v>
      </c>
      <c r="T111" s="317"/>
    </row>
    <row r="112" spans="2:20" ht="30.6" customHeight="1" x14ac:dyDescent="0.2">
      <c r="B112" s="190"/>
      <c r="C112" s="191"/>
      <c r="D112" s="192"/>
      <c r="E112" s="192"/>
      <c r="F112" s="192"/>
      <c r="G112" s="192"/>
      <c r="H112" s="192"/>
      <c r="I112" s="192"/>
      <c r="J112" s="192"/>
      <c r="K112" s="193"/>
      <c r="L112" s="193"/>
      <c r="M112" s="193"/>
      <c r="N112" s="193"/>
      <c r="O112" s="193"/>
      <c r="P112" s="193"/>
      <c r="Q112" s="193"/>
      <c r="R112" s="193"/>
      <c r="S112" s="194"/>
      <c r="T112" s="195"/>
    </row>
    <row r="113" spans="1:20" ht="25.9" customHeight="1" x14ac:dyDescent="0.2">
      <c r="A113" s="2"/>
      <c r="B113" s="349" t="s">
        <v>42</v>
      </c>
      <c r="C113" s="350"/>
      <c r="D113" s="350"/>
      <c r="E113" s="350"/>
      <c r="F113" s="350"/>
      <c r="G113" s="350"/>
      <c r="H113" s="350"/>
      <c r="I113" s="350"/>
      <c r="J113" s="350"/>
      <c r="K113" s="350"/>
      <c r="L113" s="350"/>
      <c r="M113" s="350"/>
      <c r="N113" s="350"/>
      <c r="O113" s="350"/>
      <c r="P113" s="350"/>
      <c r="Q113" s="350"/>
      <c r="R113" s="350"/>
      <c r="S113" s="350"/>
      <c r="T113" s="351"/>
    </row>
    <row r="114" spans="1:20" ht="24.6" customHeight="1" x14ac:dyDescent="0.2">
      <c r="A114" s="2"/>
      <c r="B114" s="338" t="s">
        <v>43</v>
      </c>
      <c r="C114" s="339"/>
      <c r="D114" s="339"/>
      <c r="E114" s="340"/>
      <c r="F114" s="134" t="s">
        <v>30</v>
      </c>
      <c r="G114" s="338" t="s">
        <v>44</v>
      </c>
      <c r="H114" s="339"/>
      <c r="I114" s="339"/>
      <c r="J114" s="339"/>
      <c r="K114" s="339"/>
      <c r="L114" s="339"/>
      <c r="M114" s="339"/>
      <c r="N114" s="339"/>
      <c r="O114" s="339"/>
      <c r="P114" s="339"/>
      <c r="Q114" s="339"/>
      <c r="R114" s="340"/>
      <c r="S114" s="338" t="s">
        <v>4</v>
      </c>
      <c r="T114" s="340"/>
    </row>
    <row r="115" spans="1:20" ht="37.9" customHeight="1" x14ac:dyDescent="0.2">
      <c r="A115" s="2"/>
      <c r="B115" s="233" t="s">
        <v>808</v>
      </c>
      <c r="C115" s="233"/>
      <c r="D115" s="233"/>
      <c r="E115" s="233"/>
      <c r="F115" s="201">
        <v>4</v>
      </c>
      <c r="G115" s="315" t="s">
        <v>868</v>
      </c>
      <c r="H115" s="315"/>
      <c r="I115" s="315"/>
      <c r="J115" s="315"/>
      <c r="K115" s="315"/>
      <c r="L115" s="315"/>
      <c r="M115" s="315"/>
      <c r="N115" s="315"/>
      <c r="O115" s="315"/>
      <c r="P115" s="315"/>
      <c r="Q115" s="315"/>
      <c r="R115" s="315"/>
      <c r="S115" s="317">
        <v>43984</v>
      </c>
      <c r="T115" s="317"/>
    </row>
    <row r="116" spans="1:20" ht="37.9" customHeight="1" x14ac:dyDescent="0.2">
      <c r="A116" s="2"/>
      <c r="B116" s="233" t="s">
        <v>809</v>
      </c>
      <c r="C116" s="233"/>
      <c r="D116" s="233"/>
      <c r="E116" s="233"/>
      <c r="F116" s="201">
        <v>1</v>
      </c>
      <c r="G116" s="315" t="s">
        <v>1066</v>
      </c>
      <c r="H116" s="315"/>
      <c r="I116" s="315"/>
      <c r="J116" s="315"/>
      <c r="K116" s="315"/>
      <c r="L116" s="315"/>
      <c r="M116" s="315"/>
      <c r="N116" s="315"/>
      <c r="O116" s="315"/>
      <c r="P116" s="315"/>
      <c r="Q116" s="315"/>
      <c r="R116" s="315"/>
      <c r="S116" s="317">
        <v>43983</v>
      </c>
      <c r="T116" s="317"/>
    </row>
    <row r="117" spans="1:20" ht="37.9" customHeight="1" x14ac:dyDescent="0.2">
      <c r="A117" s="2"/>
      <c r="B117" s="233"/>
      <c r="C117" s="233"/>
      <c r="D117" s="233"/>
      <c r="E117" s="233"/>
      <c r="F117" s="201" t="s">
        <v>34</v>
      </c>
      <c r="G117" s="315" t="s">
        <v>1067</v>
      </c>
      <c r="H117" s="315"/>
      <c r="I117" s="315"/>
      <c r="J117" s="315"/>
      <c r="K117" s="315"/>
      <c r="L117" s="315"/>
      <c r="M117" s="315"/>
      <c r="N117" s="315"/>
      <c r="O117" s="315"/>
      <c r="P117" s="315"/>
      <c r="Q117" s="315"/>
      <c r="R117" s="315"/>
      <c r="S117" s="317">
        <v>43985</v>
      </c>
      <c r="T117" s="317"/>
    </row>
    <row r="118" spans="1:20" ht="37.9" customHeight="1" x14ac:dyDescent="0.2">
      <c r="A118" s="2"/>
      <c r="B118" s="233"/>
      <c r="C118" s="233"/>
      <c r="D118" s="233"/>
      <c r="E118" s="233"/>
      <c r="F118" s="201">
        <v>1</v>
      </c>
      <c r="G118" s="315" t="s">
        <v>1068</v>
      </c>
      <c r="H118" s="315"/>
      <c r="I118" s="315"/>
      <c r="J118" s="315"/>
      <c r="K118" s="315"/>
      <c r="L118" s="315"/>
      <c r="M118" s="315"/>
      <c r="N118" s="315"/>
      <c r="O118" s="315"/>
      <c r="P118" s="315"/>
      <c r="Q118" s="315"/>
      <c r="R118" s="315"/>
      <c r="S118" s="317">
        <v>43985</v>
      </c>
      <c r="T118" s="317"/>
    </row>
    <row r="119" spans="1:20" ht="15" customHeight="1" x14ac:dyDescent="0.2">
      <c r="B119" s="67"/>
      <c r="C119" s="62"/>
      <c r="D119" s="62"/>
      <c r="E119" s="62"/>
      <c r="F119" s="62"/>
      <c r="G119" s="62"/>
      <c r="H119" s="62"/>
      <c r="I119" s="62"/>
      <c r="J119" s="62"/>
      <c r="K119" s="62"/>
      <c r="L119" s="62"/>
      <c r="M119" s="62"/>
      <c r="N119" s="62"/>
      <c r="O119" s="62"/>
      <c r="P119" s="62"/>
      <c r="Q119" s="62"/>
      <c r="R119" s="62"/>
      <c r="S119" s="62"/>
      <c r="T119" s="63"/>
    </row>
    <row r="120" spans="1:20" ht="25.5" customHeight="1" x14ac:dyDescent="0.2">
      <c r="B120" s="352" t="s">
        <v>433</v>
      </c>
      <c r="C120" s="353"/>
      <c r="D120" s="353"/>
      <c r="E120" s="353"/>
      <c r="F120" s="353"/>
      <c r="G120" s="353"/>
      <c r="H120" s="353"/>
      <c r="I120" s="353"/>
      <c r="J120" s="353"/>
      <c r="K120" s="353"/>
      <c r="L120" s="353"/>
      <c r="M120" s="353"/>
      <c r="N120" s="353"/>
      <c r="O120" s="353"/>
      <c r="P120" s="353"/>
      <c r="Q120" s="353"/>
      <c r="R120" s="353"/>
      <c r="S120" s="353"/>
      <c r="T120" s="354"/>
    </row>
    <row r="121" spans="1:20" ht="34.9" customHeight="1" x14ac:dyDescent="0.2">
      <c r="B121" s="355" t="s">
        <v>45</v>
      </c>
      <c r="C121" s="356"/>
      <c r="D121" s="338" t="s">
        <v>564</v>
      </c>
      <c r="E121" s="339"/>
      <c r="F121" s="339"/>
      <c r="G121" s="339"/>
      <c r="H121" s="339"/>
      <c r="I121" s="339"/>
      <c r="J121" s="340"/>
      <c r="K121" s="338" t="s">
        <v>46</v>
      </c>
      <c r="L121" s="339"/>
      <c r="M121" s="339"/>
      <c r="N121" s="339"/>
      <c r="O121" s="339"/>
      <c r="P121" s="339"/>
      <c r="Q121" s="339"/>
      <c r="R121" s="340"/>
      <c r="S121" s="338" t="s">
        <v>4</v>
      </c>
      <c r="T121" s="340"/>
    </row>
    <row r="122" spans="1:20" ht="30" customHeight="1" x14ac:dyDescent="0.2">
      <c r="B122" s="228" t="s">
        <v>481</v>
      </c>
      <c r="C122" s="229"/>
      <c r="D122" s="236" t="s">
        <v>565</v>
      </c>
      <c r="E122" s="237"/>
      <c r="F122" s="237"/>
      <c r="G122" s="237"/>
      <c r="H122" s="237"/>
      <c r="I122" s="237"/>
      <c r="J122" s="238"/>
      <c r="K122" s="230" t="s">
        <v>482</v>
      </c>
      <c r="L122" s="231"/>
      <c r="M122" s="231"/>
      <c r="N122" s="231"/>
      <c r="O122" s="231"/>
      <c r="P122" s="231"/>
      <c r="Q122" s="231"/>
      <c r="R122" s="232"/>
      <c r="S122" s="234" t="s">
        <v>924</v>
      </c>
      <c r="T122" s="235"/>
    </row>
    <row r="123" spans="1:20" ht="30" customHeight="1" x14ac:dyDescent="0.2">
      <c r="B123" s="228" t="s">
        <v>925</v>
      </c>
      <c r="C123" s="229"/>
      <c r="D123" s="230" t="s">
        <v>926</v>
      </c>
      <c r="E123" s="231"/>
      <c r="F123" s="231"/>
      <c r="G123" s="231"/>
      <c r="H123" s="231"/>
      <c r="I123" s="231"/>
      <c r="J123" s="232"/>
      <c r="K123" s="230" t="s">
        <v>927</v>
      </c>
      <c r="L123" s="231"/>
      <c r="M123" s="231"/>
      <c r="N123" s="231"/>
      <c r="O123" s="231"/>
      <c r="P123" s="231"/>
      <c r="Q123" s="231"/>
      <c r="R123" s="232"/>
      <c r="S123" s="234">
        <v>43972</v>
      </c>
      <c r="T123" s="235"/>
    </row>
    <row r="124" spans="1:20" ht="30" customHeight="1" x14ac:dyDescent="0.2">
      <c r="B124" s="228" t="s">
        <v>10</v>
      </c>
      <c r="C124" s="229"/>
      <c r="D124" s="230" t="s">
        <v>928</v>
      </c>
      <c r="E124" s="231"/>
      <c r="F124" s="231"/>
      <c r="G124" s="231"/>
      <c r="H124" s="231"/>
      <c r="I124" s="231"/>
      <c r="J124" s="232"/>
      <c r="K124" s="230" t="s">
        <v>929</v>
      </c>
      <c r="L124" s="231"/>
      <c r="M124" s="231"/>
      <c r="N124" s="231"/>
      <c r="O124" s="231"/>
      <c r="P124" s="231"/>
      <c r="Q124" s="231"/>
      <c r="R124" s="232"/>
      <c r="S124" s="234">
        <v>43983</v>
      </c>
      <c r="T124" s="235"/>
    </row>
    <row r="125" spans="1:20" ht="29.45" customHeight="1" x14ac:dyDescent="0.2">
      <c r="B125" s="228" t="s">
        <v>9</v>
      </c>
      <c r="C125" s="229"/>
      <c r="D125" s="236" t="s">
        <v>930</v>
      </c>
      <c r="E125" s="237"/>
      <c r="F125" s="237"/>
      <c r="G125" s="237"/>
      <c r="H125" s="237"/>
      <c r="I125" s="237"/>
      <c r="J125" s="238"/>
      <c r="K125" s="230" t="s">
        <v>931</v>
      </c>
      <c r="L125" s="231"/>
      <c r="M125" s="231"/>
      <c r="N125" s="231"/>
      <c r="O125" s="231"/>
      <c r="P125" s="231"/>
      <c r="Q125" s="231"/>
      <c r="R125" s="232"/>
      <c r="S125" s="234">
        <v>43984</v>
      </c>
      <c r="T125" s="235"/>
    </row>
    <row r="126" spans="1:20" ht="30.6" customHeight="1" x14ac:dyDescent="0.2">
      <c r="B126" s="228" t="s">
        <v>11</v>
      </c>
      <c r="C126" s="229"/>
      <c r="D126" s="230" t="s">
        <v>932</v>
      </c>
      <c r="E126" s="231"/>
      <c r="F126" s="231"/>
      <c r="G126" s="231"/>
      <c r="H126" s="231"/>
      <c r="I126" s="231"/>
      <c r="J126" s="232"/>
      <c r="K126" s="230" t="s">
        <v>933</v>
      </c>
      <c r="L126" s="231"/>
      <c r="M126" s="231"/>
      <c r="N126" s="231"/>
      <c r="O126" s="231"/>
      <c r="P126" s="231"/>
      <c r="Q126" s="231"/>
      <c r="R126" s="232"/>
      <c r="S126" s="234">
        <v>43984</v>
      </c>
      <c r="T126" s="235"/>
    </row>
    <row r="127" spans="1:20" ht="37.9" customHeight="1" x14ac:dyDescent="0.2">
      <c r="B127" s="228" t="s">
        <v>481</v>
      </c>
      <c r="C127" s="229"/>
      <c r="D127" s="236" t="s">
        <v>698</v>
      </c>
      <c r="E127" s="237"/>
      <c r="F127" s="237"/>
      <c r="G127" s="237"/>
      <c r="H127" s="237"/>
      <c r="I127" s="237"/>
      <c r="J127" s="238"/>
      <c r="K127" s="230" t="s">
        <v>699</v>
      </c>
      <c r="L127" s="231"/>
      <c r="M127" s="231"/>
      <c r="N127" s="231"/>
      <c r="O127" s="231"/>
      <c r="P127" s="231"/>
      <c r="Q127" s="231"/>
      <c r="R127" s="232"/>
      <c r="S127" s="234" t="s">
        <v>924</v>
      </c>
      <c r="T127" s="235"/>
    </row>
    <row r="128" spans="1:20" s="3" customFormat="1" ht="22.5" customHeight="1" x14ac:dyDescent="0.2">
      <c r="B128" s="318" t="s">
        <v>47</v>
      </c>
      <c r="C128" s="319"/>
      <c r="D128" s="319"/>
      <c r="E128" s="319"/>
      <c r="F128" s="319"/>
      <c r="G128" s="319"/>
      <c r="H128" s="319"/>
      <c r="I128" s="319"/>
      <c r="J128" s="319"/>
      <c r="K128" s="319"/>
      <c r="L128" s="319"/>
      <c r="M128" s="319"/>
      <c r="N128" s="319"/>
      <c r="O128" s="319"/>
      <c r="P128" s="319"/>
      <c r="Q128" s="319"/>
      <c r="R128" s="319"/>
      <c r="S128" s="319"/>
      <c r="T128" s="320"/>
    </row>
    <row r="129" spans="2:20" s="6" customFormat="1" ht="22.5" customHeight="1" x14ac:dyDescent="0.2">
      <c r="B129" s="321" t="s">
        <v>48</v>
      </c>
      <c r="C129" s="322"/>
      <c r="D129" s="322"/>
      <c r="E129" s="322"/>
      <c r="F129" s="322"/>
      <c r="G129" s="322"/>
      <c r="H129" s="322"/>
      <c r="I129" s="322"/>
      <c r="J129" s="322"/>
      <c r="K129" s="322"/>
      <c r="L129" s="322"/>
      <c r="M129" s="322"/>
      <c r="N129" s="322"/>
      <c r="O129" s="322"/>
      <c r="P129" s="322"/>
      <c r="Q129" s="322"/>
      <c r="R129" s="322"/>
      <c r="S129" s="322"/>
      <c r="T129" s="323"/>
    </row>
    <row r="130" spans="2:20" s="7" customFormat="1" ht="47.1" customHeight="1" x14ac:dyDescent="0.25">
      <c r="B130" s="324" t="s">
        <v>566</v>
      </c>
      <c r="C130" s="325"/>
      <c r="D130" s="325"/>
      <c r="E130" s="325"/>
      <c r="F130" s="325"/>
      <c r="G130" s="325"/>
      <c r="H130" s="325"/>
      <c r="I130" s="325"/>
      <c r="J130" s="325"/>
      <c r="K130" s="325"/>
      <c r="L130" s="325"/>
      <c r="M130" s="325"/>
      <c r="N130" s="325"/>
      <c r="O130" s="325"/>
      <c r="P130" s="325"/>
      <c r="Q130" s="325"/>
      <c r="R130" s="325"/>
      <c r="S130" s="325"/>
      <c r="T130" s="326"/>
    </row>
    <row r="131" spans="2:20" s="6" customFormat="1" ht="22.5" customHeight="1" x14ac:dyDescent="0.2">
      <c r="B131" s="327"/>
      <c r="C131" s="328"/>
      <c r="D131" s="328"/>
      <c r="E131" s="328"/>
      <c r="F131" s="328"/>
      <c r="G131" s="328"/>
      <c r="H131" s="328"/>
      <c r="I131" s="328"/>
      <c r="J131" s="328"/>
      <c r="K131" s="328"/>
      <c r="L131" s="328"/>
      <c r="M131" s="328"/>
      <c r="N131" s="328"/>
      <c r="O131" s="328"/>
      <c r="P131" s="328"/>
      <c r="Q131" s="328"/>
      <c r="R131" s="328"/>
      <c r="S131" s="328"/>
      <c r="T131" s="329"/>
    </row>
    <row r="132" spans="2:20" s="6" customFormat="1" ht="22.5" customHeight="1" x14ac:dyDescent="0.2">
      <c r="B132" s="330" t="s">
        <v>49</v>
      </c>
      <c r="C132" s="331"/>
      <c r="D132" s="331"/>
      <c r="E132" s="331"/>
      <c r="F132" s="331"/>
      <c r="G132" s="331"/>
      <c r="H132" s="331"/>
      <c r="I132" s="331"/>
      <c r="J132" s="331"/>
      <c r="K132" s="331"/>
      <c r="L132" s="331"/>
      <c r="M132" s="331"/>
      <c r="N132" s="331"/>
      <c r="O132" s="331"/>
      <c r="P132" s="331"/>
      <c r="Q132" s="331"/>
      <c r="R132" s="331"/>
      <c r="S132" s="331"/>
      <c r="T132" s="332"/>
    </row>
    <row r="133" spans="2:20" s="6" customFormat="1" ht="22.5" customHeight="1" x14ac:dyDescent="0.2">
      <c r="B133" s="336" t="s">
        <v>50</v>
      </c>
      <c r="C133" s="336"/>
      <c r="D133" s="344" t="s">
        <v>567</v>
      </c>
      <c r="E133" s="348"/>
      <c r="F133" s="348"/>
      <c r="G133" s="348"/>
      <c r="H133" s="348"/>
      <c r="I133" s="348"/>
      <c r="J133" s="345"/>
      <c r="K133" s="337" t="s">
        <v>25</v>
      </c>
      <c r="L133" s="337"/>
      <c r="M133" s="337"/>
      <c r="N133" s="337"/>
      <c r="O133" s="337"/>
      <c r="P133" s="337"/>
      <c r="Q133" s="337"/>
      <c r="R133" s="337"/>
      <c r="S133" s="344" t="s">
        <v>51</v>
      </c>
      <c r="T133" s="345"/>
    </row>
    <row r="134" spans="2:20" s="6" customFormat="1" ht="277.89999999999998" customHeight="1" x14ac:dyDescent="0.2">
      <c r="B134" s="310" t="s">
        <v>52</v>
      </c>
      <c r="C134" s="310"/>
      <c r="D134" s="311" t="s">
        <v>568</v>
      </c>
      <c r="E134" s="312"/>
      <c r="F134" s="312"/>
      <c r="G134" s="312"/>
      <c r="H134" s="312"/>
      <c r="I134" s="312"/>
      <c r="J134" s="313"/>
      <c r="K134" s="309" t="s">
        <v>595</v>
      </c>
      <c r="L134" s="309"/>
      <c r="M134" s="309"/>
      <c r="N134" s="309"/>
      <c r="O134" s="309"/>
      <c r="P134" s="309"/>
      <c r="Q134" s="309"/>
      <c r="R134" s="309"/>
      <c r="S134" s="346" t="s">
        <v>596</v>
      </c>
      <c r="T134" s="347"/>
    </row>
    <row r="135" spans="2:20" s="6" customFormat="1" ht="126.75" customHeight="1" x14ac:dyDescent="0.2">
      <c r="B135" s="310" t="s">
        <v>53</v>
      </c>
      <c r="C135" s="310"/>
      <c r="D135" s="333" t="s">
        <v>569</v>
      </c>
      <c r="E135" s="334"/>
      <c r="F135" s="334"/>
      <c r="G135" s="334"/>
      <c r="H135" s="334"/>
      <c r="I135" s="334"/>
      <c r="J135" s="335"/>
      <c r="K135" s="636" t="s">
        <v>54</v>
      </c>
      <c r="L135" s="636"/>
      <c r="M135" s="636"/>
      <c r="N135" s="636"/>
      <c r="O135" s="636"/>
      <c r="P135" s="636"/>
      <c r="Q135" s="636"/>
      <c r="R135" s="636"/>
      <c r="S135" s="346" t="s">
        <v>596</v>
      </c>
      <c r="T135" s="347"/>
    </row>
    <row r="136" spans="2:20" s="6" customFormat="1" ht="82.5" customHeight="1" x14ac:dyDescent="0.2">
      <c r="B136" s="310" t="s">
        <v>55</v>
      </c>
      <c r="C136" s="310"/>
      <c r="D136" s="333" t="s">
        <v>570</v>
      </c>
      <c r="E136" s="334"/>
      <c r="F136" s="334"/>
      <c r="G136" s="334"/>
      <c r="H136" s="334"/>
      <c r="I136" s="334"/>
      <c r="J136" s="335"/>
      <c r="K136" s="636" t="s">
        <v>56</v>
      </c>
      <c r="L136" s="636"/>
      <c r="M136" s="636"/>
      <c r="N136" s="636"/>
      <c r="O136" s="636"/>
      <c r="P136" s="636"/>
      <c r="Q136" s="636"/>
      <c r="R136" s="636"/>
      <c r="S136" s="307" t="s">
        <v>57</v>
      </c>
      <c r="T136" s="308"/>
    </row>
    <row r="137" spans="2:20" s="6" customFormat="1" ht="329.25" customHeight="1" x14ac:dyDescent="0.2">
      <c r="B137" s="310" t="s">
        <v>22</v>
      </c>
      <c r="C137" s="310"/>
      <c r="D137" s="333" t="s">
        <v>571</v>
      </c>
      <c r="E137" s="334"/>
      <c r="F137" s="334"/>
      <c r="G137" s="334"/>
      <c r="H137" s="334"/>
      <c r="I137" s="334"/>
      <c r="J137" s="335"/>
      <c r="K137" s="315" t="s">
        <v>117</v>
      </c>
      <c r="L137" s="659"/>
      <c r="M137" s="659"/>
      <c r="N137" s="659"/>
      <c r="O137" s="659"/>
      <c r="P137" s="659"/>
      <c r="Q137" s="659"/>
      <c r="R137" s="659"/>
      <c r="S137" s="307" t="s">
        <v>57</v>
      </c>
      <c r="T137" s="308"/>
    </row>
    <row r="138" spans="2:20" s="6" customFormat="1" ht="158.1" customHeight="1" x14ac:dyDescent="0.2">
      <c r="B138" s="310" t="s">
        <v>58</v>
      </c>
      <c r="C138" s="310"/>
      <c r="D138" s="333" t="s">
        <v>572</v>
      </c>
      <c r="E138" s="334"/>
      <c r="F138" s="334"/>
      <c r="G138" s="334"/>
      <c r="H138" s="334"/>
      <c r="I138" s="334"/>
      <c r="J138" s="335"/>
      <c r="K138" s="636" t="s">
        <v>59</v>
      </c>
      <c r="L138" s="636"/>
      <c r="M138" s="636"/>
      <c r="N138" s="636"/>
      <c r="O138" s="636"/>
      <c r="P138" s="636"/>
      <c r="Q138" s="636"/>
      <c r="R138" s="636"/>
      <c r="S138" s="346" t="s">
        <v>60</v>
      </c>
      <c r="T138" s="347"/>
    </row>
    <row r="139" spans="2:20" s="6" customFormat="1" ht="22.5" customHeight="1" x14ac:dyDescent="0.2">
      <c r="B139" s="263"/>
      <c r="C139" s="264"/>
      <c r="D139" s="264"/>
      <c r="E139" s="264"/>
      <c r="F139" s="264"/>
      <c r="G139" s="264"/>
      <c r="H139" s="264"/>
      <c r="I139" s="264"/>
      <c r="J139" s="264"/>
      <c r="K139" s="264"/>
      <c r="L139" s="264"/>
      <c r="M139" s="264"/>
      <c r="N139" s="264"/>
      <c r="O139" s="264"/>
      <c r="P139" s="264"/>
      <c r="Q139" s="264"/>
      <c r="R139" s="264"/>
      <c r="S139" s="264"/>
      <c r="T139" s="265"/>
    </row>
    <row r="140" spans="2:20" s="3" customFormat="1" ht="22.5" customHeight="1" x14ac:dyDescent="0.2">
      <c r="B140" s="330" t="s">
        <v>118</v>
      </c>
      <c r="C140" s="331"/>
      <c r="D140" s="331"/>
      <c r="E140" s="331"/>
      <c r="F140" s="331"/>
      <c r="G140" s="331"/>
      <c r="H140" s="331"/>
      <c r="I140" s="331"/>
      <c r="J140" s="331"/>
      <c r="K140" s="331"/>
      <c r="L140" s="331"/>
      <c r="M140" s="331"/>
      <c r="N140" s="331"/>
      <c r="O140" s="331"/>
      <c r="P140" s="331"/>
      <c r="Q140" s="331"/>
      <c r="R140" s="331"/>
      <c r="S140" s="331"/>
      <c r="T140" s="332"/>
    </row>
    <row r="141" spans="2:20" s="3" customFormat="1" ht="29.25" customHeight="1" x14ac:dyDescent="0.2">
      <c r="B141" s="4"/>
      <c r="C141" s="4"/>
      <c r="D141" s="4"/>
      <c r="E141" s="4"/>
      <c r="F141" s="4"/>
      <c r="G141" s="103"/>
      <c r="H141" s="4"/>
      <c r="I141" s="5"/>
      <c r="J141" s="4"/>
      <c r="K141" s="4"/>
      <c r="L141" s="627"/>
      <c r="M141" s="628"/>
      <c r="N141" s="628"/>
      <c r="O141" s="628"/>
      <c r="P141" s="628"/>
      <c r="Q141" s="628"/>
      <c r="R141" s="628"/>
      <c r="S141" s="628"/>
      <c r="T141" s="629"/>
    </row>
    <row r="142" spans="2:20" s="3" customFormat="1" ht="22.5" customHeight="1" x14ac:dyDescent="0.2">
      <c r="B142" s="641" t="s">
        <v>61</v>
      </c>
      <c r="C142" s="643"/>
      <c r="D142" s="643"/>
      <c r="E142" s="643"/>
      <c r="F142" s="643"/>
      <c r="G142" s="643"/>
      <c r="H142" s="643"/>
      <c r="I142" s="643"/>
      <c r="J142" s="643"/>
      <c r="K142" s="642"/>
      <c r="L142" s="630"/>
      <c r="M142" s="631"/>
      <c r="N142" s="631"/>
      <c r="O142" s="631"/>
      <c r="P142" s="631"/>
      <c r="Q142" s="631"/>
      <c r="R142" s="631"/>
      <c r="S142" s="631"/>
      <c r="T142" s="632"/>
    </row>
    <row r="143" spans="2:20" s="3" customFormat="1" ht="28.5" customHeight="1" x14ac:dyDescent="0.2">
      <c r="B143" s="310" t="s">
        <v>62</v>
      </c>
      <c r="C143" s="310"/>
      <c r="D143" s="310"/>
      <c r="E143" s="641" t="s">
        <v>517</v>
      </c>
      <c r="F143" s="642"/>
      <c r="G143" s="8" t="s">
        <v>63</v>
      </c>
      <c r="H143" s="9" t="s">
        <v>64</v>
      </c>
      <c r="I143" s="10" t="s">
        <v>65</v>
      </c>
      <c r="J143" s="99" t="s">
        <v>66</v>
      </c>
      <c r="K143" s="99" t="s">
        <v>67</v>
      </c>
      <c r="L143" s="630"/>
      <c r="M143" s="631"/>
      <c r="N143" s="631"/>
      <c r="O143" s="631"/>
      <c r="P143" s="631"/>
      <c r="Q143" s="631"/>
      <c r="R143" s="631"/>
      <c r="S143" s="631"/>
      <c r="T143" s="632"/>
    </row>
    <row r="144" spans="2:20" s="3" customFormat="1" ht="25.5" customHeight="1" x14ac:dyDescent="0.2">
      <c r="B144" s="391" t="s">
        <v>68</v>
      </c>
      <c r="C144" s="451"/>
      <c r="D144" s="452"/>
      <c r="E144" s="637">
        <v>38.89</v>
      </c>
      <c r="F144" s="638"/>
      <c r="G144" s="13">
        <f>+E157</f>
        <v>0.57089999999999996</v>
      </c>
      <c r="H144" s="27">
        <f>+G157</f>
        <v>0.67789999999999995</v>
      </c>
      <c r="I144" s="11">
        <v>42684</v>
      </c>
      <c r="J144" s="11">
        <v>44549</v>
      </c>
      <c r="K144" s="12">
        <f t="shared" ref="K144:K151" si="0">+J144-I144</f>
        <v>1865</v>
      </c>
      <c r="L144" s="630"/>
      <c r="M144" s="631"/>
      <c r="N144" s="631"/>
      <c r="O144" s="631"/>
      <c r="P144" s="631"/>
      <c r="Q144" s="631"/>
      <c r="R144" s="631"/>
      <c r="S144" s="631"/>
      <c r="T144" s="632"/>
    </row>
    <row r="145" spans="2:20" s="3" customFormat="1" ht="15" customHeight="1" x14ac:dyDescent="0.2">
      <c r="B145" s="391" t="s">
        <v>69</v>
      </c>
      <c r="C145" s="451"/>
      <c r="D145" s="452"/>
      <c r="E145" s="637">
        <v>21.84</v>
      </c>
      <c r="F145" s="638"/>
      <c r="G145" s="13">
        <f>+F190</f>
        <v>0.52090000000000003</v>
      </c>
      <c r="H145" s="27">
        <f>+H190</f>
        <v>0.55740000000000001</v>
      </c>
      <c r="I145" s="11">
        <v>43044</v>
      </c>
      <c r="J145" s="11">
        <v>44484</v>
      </c>
      <c r="K145" s="12">
        <f t="shared" si="0"/>
        <v>1440</v>
      </c>
      <c r="L145" s="630"/>
      <c r="M145" s="631"/>
      <c r="N145" s="631"/>
      <c r="O145" s="631"/>
      <c r="P145" s="631"/>
      <c r="Q145" s="631"/>
      <c r="R145" s="631"/>
      <c r="S145" s="631"/>
      <c r="T145" s="632"/>
    </row>
    <row r="146" spans="2:20" s="3" customFormat="1" ht="30.75" customHeight="1" x14ac:dyDescent="0.2">
      <c r="B146" s="391" t="s">
        <v>70</v>
      </c>
      <c r="C146" s="451"/>
      <c r="D146" s="452"/>
      <c r="E146" s="637">
        <v>0</v>
      </c>
      <c r="F146" s="638"/>
      <c r="G146" s="156">
        <f>F219</f>
        <v>1</v>
      </c>
      <c r="H146" s="157">
        <f>H219</f>
        <v>1</v>
      </c>
      <c r="I146" s="11">
        <v>42689</v>
      </c>
      <c r="J146" s="11">
        <v>42840</v>
      </c>
      <c r="K146" s="12">
        <f t="shared" si="0"/>
        <v>151</v>
      </c>
      <c r="L146" s="630"/>
      <c r="M146" s="631"/>
      <c r="N146" s="631"/>
      <c r="O146" s="631"/>
      <c r="P146" s="631"/>
      <c r="Q146" s="631"/>
      <c r="R146" s="631"/>
      <c r="S146" s="631"/>
      <c r="T146" s="632"/>
    </row>
    <row r="147" spans="2:20" s="3" customFormat="1" ht="25.5" customHeight="1" x14ac:dyDescent="0.2">
      <c r="B147" s="391" t="s">
        <v>71</v>
      </c>
      <c r="C147" s="451"/>
      <c r="D147" s="452"/>
      <c r="E147" s="637">
        <v>34.69</v>
      </c>
      <c r="F147" s="638"/>
      <c r="G147" s="13">
        <f>+E234</f>
        <v>0.65859999999999996</v>
      </c>
      <c r="H147" s="27">
        <f>+G234</f>
        <v>0.7157</v>
      </c>
      <c r="I147" s="11">
        <v>42684</v>
      </c>
      <c r="J147" s="11">
        <v>44549</v>
      </c>
      <c r="K147" s="12">
        <f t="shared" si="0"/>
        <v>1865</v>
      </c>
      <c r="L147" s="630"/>
      <c r="M147" s="631"/>
      <c r="N147" s="631"/>
      <c r="O147" s="631"/>
      <c r="P147" s="631"/>
      <c r="Q147" s="631"/>
      <c r="R147" s="631"/>
      <c r="S147" s="631"/>
      <c r="T147" s="632"/>
    </row>
    <row r="148" spans="2:20" s="3" customFormat="1" ht="23.25" customHeight="1" x14ac:dyDescent="0.2">
      <c r="B148" s="391" t="s">
        <v>725</v>
      </c>
      <c r="C148" s="451"/>
      <c r="D148" s="452"/>
      <c r="E148" s="644">
        <v>4.58</v>
      </c>
      <c r="F148" s="645"/>
      <c r="G148" s="156">
        <f>+H257</f>
        <v>1</v>
      </c>
      <c r="H148" s="157">
        <f>+H254</f>
        <v>1</v>
      </c>
      <c r="I148" s="11">
        <v>42684</v>
      </c>
      <c r="J148" s="11">
        <v>43921</v>
      </c>
      <c r="K148" s="650">
        <f t="shared" si="0"/>
        <v>1237</v>
      </c>
      <c r="L148" s="630"/>
      <c r="M148" s="631"/>
      <c r="N148" s="631"/>
      <c r="O148" s="631"/>
      <c r="P148" s="631"/>
      <c r="Q148" s="631"/>
      <c r="R148" s="631"/>
      <c r="S148" s="631"/>
      <c r="T148" s="632"/>
    </row>
    <row r="149" spans="2:20" s="3" customFormat="1" ht="22.5" customHeight="1" x14ac:dyDescent="0.2">
      <c r="B149" s="391" t="s">
        <v>726</v>
      </c>
      <c r="C149" s="451"/>
      <c r="D149" s="452"/>
      <c r="E149" s="646"/>
      <c r="F149" s="647"/>
      <c r="G149" s="156">
        <f>+F270</f>
        <v>1</v>
      </c>
      <c r="H149" s="157">
        <f>+H270</f>
        <v>1</v>
      </c>
      <c r="I149" s="11">
        <v>42684</v>
      </c>
      <c r="J149" s="11">
        <v>43921</v>
      </c>
      <c r="K149" s="651"/>
      <c r="L149" s="630"/>
      <c r="M149" s="631"/>
      <c r="N149" s="631"/>
      <c r="O149" s="631"/>
      <c r="P149" s="631"/>
      <c r="Q149" s="631"/>
      <c r="R149" s="631"/>
      <c r="S149" s="631"/>
      <c r="T149" s="632"/>
    </row>
    <row r="150" spans="2:20" s="18" customFormat="1" ht="19.5" customHeight="1" x14ac:dyDescent="0.2">
      <c r="B150" s="391" t="s">
        <v>102</v>
      </c>
      <c r="C150" s="451"/>
      <c r="D150" s="452"/>
      <c r="E150" s="648"/>
      <c r="F150" s="649"/>
      <c r="G150" s="156">
        <v>1</v>
      </c>
      <c r="H150" s="157">
        <v>1</v>
      </c>
      <c r="I150" s="14"/>
      <c r="J150" s="14"/>
      <c r="K150" s="652"/>
      <c r="L150" s="630"/>
      <c r="M150" s="631"/>
      <c r="N150" s="631"/>
      <c r="O150" s="631"/>
      <c r="P150" s="631"/>
      <c r="Q150" s="631"/>
      <c r="R150" s="631"/>
      <c r="S150" s="631"/>
      <c r="T150" s="632"/>
    </row>
    <row r="151" spans="2:20" s="18" customFormat="1" ht="21.75" customHeight="1" x14ac:dyDescent="0.25">
      <c r="B151" s="641" t="s">
        <v>72</v>
      </c>
      <c r="C151" s="643"/>
      <c r="D151" s="642"/>
      <c r="E151" s="639">
        <f>SUM(E144:F148)</f>
        <v>100</v>
      </c>
      <c r="F151" s="640"/>
      <c r="G151" s="153">
        <f>+G144*E144+G145*E145+G146*E146+G147*E147+G149*E148</f>
        <v>61.005590999999995</v>
      </c>
      <c r="H151" s="153">
        <f>+H144*E144+H145*E145+H146*E146+H147*E147+H150*E148</f>
        <v>67.944779999999994</v>
      </c>
      <c r="I151" s="154">
        <v>42684</v>
      </c>
      <c r="J151" s="154">
        <v>44549</v>
      </c>
      <c r="K151" s="155">
        <f t="shared" si="0"/>
        <v>1865</v>
      </c>
      <c r="L151" s="630"/>
      <c r="M151" s="631"/>
      <c r="N151" s="631"/>
      <c r="O151" s="631"/>
      <c r="P151" s="631"/>
      <c r="Q151" s="631"/>
      <c r="R151" s="631"/>
      <c r="S151" s="631"/>
      <c r="T151" s="632"/>
    </row>
    <row r="152" spans="2:20" s="18" customFormat="1" ht="14.25" x14ac:dyDescent="0.2">
      <c r="B152" s="100"/>
      <c r="C152" s="100"/>
      <c r="D152" s="100"/>
      <c r="E152" s="13"/>
      <c r="F152" s="13"/>
      <c r="G152" s="15"/>
      <c r="H152" s="14"/>
      <c r="I152" s="16"/>
      <c r="J152" s="14"/>
      <c r="K152" s="14"/>
      <c r="L152" s="633"/>
      <c r="M152" s="634"/>
      <c r="N152" s="634"/>
      <c r="O152" s="634"/>
      <c r="P152" s="634"/>
      <c r="Q152" s="634"/>
      <c r="R152" s="634"/>
      <c r="S152" s="634"/>
      <c r="T152" s="635"/>
    </row>
    <row r="153" spans="2:20" s="3" customFormat="1" ht="15" customHeight="1" x14ac:dyDescent="0.2">
      <c r="B153" s="653" t="s">
        <v>73</v>
      </c>
      <c r="C153" s="654"/>
      <c r="D153" s="654"/>
      <c r="E153" s="654"/>
      <c r="F153" s="654"/>
      <c r="G153" s="654"/>
      <c r="H153" s="654"/>
      <c r="I153" s="654"/>
      <c r="J153" s="654"/>
      <c r="K153" s="654"/>
      <c r="L153" s="654"/>
      <c r="M153" s="654"/>
      <c r="N153" s="654"/>
      <c r="O153" s="654"/>
      <c r="P153" s="654"/>
      <c r="Q153" s="654"/>
      <c r="R153" s="654"/>
      <c r="S153" s="654"/>
      <c r="T153" s="655"/>
    </row>
    <row r="154" spans="2:20" s="3" customFormat="1" ht="22.5" customHeight="1" x14ac:dyDescent="0.2">
      <c r="B154" s="247" t="s">
        <v>580</v>
      </c>
      <c r="C154" s="248"/>
      <c r="D154" s="248"/>
      <c r="E154" s="248"/>
      <c r="F154" s="248"/>
      <c r="G154" s="248"/>
      <c r="H154" s="248"/>
      <c r="I154" s="248"/>
      <c r="J154" s="248"/>
      <c r="K154" s="248"/>
      <c r="L154" s="248"/>
      <c r="M154" s="248"/>
      <c r="N154" s="248"/>
      <c r="O154" s="248"/>
      <c r="P154" s="248"/>
      <c r="Q154" s="248"/>
      <c r="R154" s="248"/>
      <c r="S154" s="248"/>
      <c r="T154" s="249"/>
    </row>
    <row r="155" spans="2:20" s="3" customFormat="1" ht="33.75" customHeight="1" x14ac:dyDescent="0.2">
      <c r="B155" s="280" t="s">
        <v>119</v>
      </c>
      <c r="C155" s="281"/>
      <c r="D155" s="281"/>
      <c r="E155" s="281"/>
      <c r="F155" s="281"/>
      <c r="G155" s="281"/>
      <c r="H155" s="281"/>
      <c r="I155" s="281"/>
      <c r="J155" s="281"/>
      <c r="K155" s="282"/>
      <c r="L155" s="254"/>
      <c r="M155" s="255"/>
      <c r="N155" s="255"/>
      <c r="O155" s="255"/>
      <c r="P155" s="255"/>
      <c r="Q155" s="255"/>
      <c r="R155" s="255"/>
      <c r="S155" s="255"/>
      <c r="T155" s="256"/>
    </row>
    <row r="156" spans="2:20" s="3" customFormat="1" ht="22.5" customHeight="1" x14ac:dyDescent="0.2">
      <c r="B156" s="233" t="s">
        <v>74</v>
      </c>
      <c r="C156" s="233"/>
      <c r="D156" s="233"/>
      <c r="E156" s="228" t="s">
        <v>518</v>
      </c>
      <c r="F156" s="229"/>
      <c r="G156" s="233" t="s">
        <v>64</v>
      </c>
      <c r="H156" s="233"/>
      <c r="I156" s="233" t="s">
        <v>75</v>
      </c>
      <c r="J156" s="233"/>
      <c r="K156" s="233"/>
      <c r="L156" s="257"/>
      <c r="M156" s="258"/>
      <c r="N156" s="258"/>
      <c r="O156" s="258"/>
      <c r="P156" s="258"/>
      <c r="Q156" s="258"/>
      <c r="R156" s="258"/>
      <c r="S156" s="258"/>
      <c r="T156" s="259"/>
    </row>
    <row r="157" spans="2:20" s="3" customFormat="1" ht="22.5" customHeight="1" x14ac:dyDescent="0.2">
      <c r="B157" s="432" t="s">
        <v>76</v>
      </c>
      <c r="C157" s="432"/>
      <c r="D157" s="432"/>
      <c r="E157" s="266">
        <f>+G160</f>
        <v>0.57089999999999996</v>
      </c>
      <c r="F157" s="268"/>
      <c r="G157" s="253">
        <v>0.67789999999999995</v>
      </c>
      <c r="H157" s="253"/>
      <c r="I157" s="271">
        <f>E157-G157</f>
        <v>-0.10699999999999998</v>
      </c>
      <c r="J157" s="271"/>
      <c r="K157" s="271"/>
      <c r="L157" s="257"/>
      <c r="M157" s="258"/>
      <c r="N157" s="258"/>
      <c r="O157" s="258"/>
      <c r="P157" s="258"/>
      <c r="Q157" s="258"/>
      <c r="R157" s="258"/>
      <c r="S157" s="258"/>
      <c r="T157" s="259"/>
    </row>
    <row r="158" spans="2:20" s="3" customFormat="1" ht="22.5" customHeight="1" x14ac:dyDescent="0.2">
      <c r="B158" s="263"/>
      <c r="C158" s="264"/>
      <c r="D158" s="264"/>
      <c r="E158" s="264"/>
      <c r="F158" s="264"/>
      <c r="G158" s="264"/>
      <c r="H158" s="264"/>
      <c r="I158" s="264"/>
      <c r="J158" s="264"/>
      <c r="K158" s="265"/>
      <c r="L158" s="257"/>
      <c r="M158" s="258"/>
      <c r="N158" s="258"/>
      <c r="O158" s="258"/>
      <c r="P158" s="258"/>
      <c r="Q158" s="258"/>
      <c r="R158" s="258"/>
      <c r="S158" s="258"/>
      <c r="T158" s="259"/>
    </row>
    <row r="159" spans="2:20" s="3" customFormat="1" ht="32.25" customHeight="1" x14ac:dyDescent="0.2">
      <c r="B159" s="233" t="s">
        <v>77</v>
      </c>
      <c r="C159" s="233"/>
      <c r="D159" s="233" t="s">
        <v>66</v>
      </c>
      <c r="E159" s="233"/>
      <c r="F159" s="96" t="s">
        <v>78</v>
      </c>
      <c r="G159" s="271" t="s">
        <v>79</v>
      </c>
      <c r="H159" s="271"/>
      <c r="I159" s="96" t="s">
        <v>80</v>
      </c>
      <c r="J159" s="271" t="s">
        <v>81</v>
      </c>
      <c r="K159" s="271"/>
      <c r="L159" s="257"/>
      <c r="M159" s="258"/>
      <c r="N159" s="258"/>
      <c r="O159" s="258"/>
      <c r="P159" s="258"/>
      <c r="Q159" s="258"/>
      <c r="R159" s="258"/>
      <c r="S159" s="258"/>
      <c r="T159" s="259"/>
    </row>
    <row r="160" spans="2:20" s="3" customFormat="1" ht="29.25" customHeight="1" x14ac:dyDescent="0.2">
      <c r="B160" s="269">
        <f>I144</f>
        <v>42684</v>
      </c>
      <c r="C160" s="270"/>
      <c r="D160" s="269">
        <f>J144</f>
        <v>44549</v>
      </c>
      <c r="E160" s="270"/>
      <c r="F160" s="17">
        <f>K144</f>
        <v>1865</v>
      </c>
      <c r="G160" s="266">
        <v>0.57089999999999996</v>
      </c>
      <c r="H160" s="267"/>
      <c r="I160" s="267"/>
      <c r="J160" s="267"/>
      <c r="K160" s="268"/>
      <c r="L160" s="257"/>
      <c r="M160" s="258"/>
      <c r="N160" s="258"/>
      <c r="O160" s="258"/>
      <c r="P160" s="258"/>
      <c r="Q160" s="258"/>
      <c r="R160" s="258"/>
      <c r="S160" s="258"/>
      <c r="T160" s="259"/>
    </row>
    <row r="161" spans="2:20" s="3" customFormat="1" ht="25.5" customHeight="1" x14ac:dyDescent="0.2">
      <c r="B161" s="263"/>
      <c r="C161" s="264"/>
      <c r="D161" s="264"/>
      <c r="E161" s="264"/>
      <c r="F161" s="264"/>
      <c r="G161" s="264"/>
      <c r="H161" s="264"/>
      <c r="I161" s="264"/>
      <c r="J161" s="264"/>
      <c r="K161" s="265"/>
      <c r="L161" s="257"/>
      <c r="M161" s="258"/>
      <c r="N161" s="258"/>
      <c r="O161" s="258"/>
      <c r="P161" s="258"/>
      <c r="Q161" s="258"/>
      <c r="R161" s="258"/>
      <c r="S161" s="258"/>
      <c r="T161" s="259"/>
    </row>
    <row r="162" spans="2:20" s="3" customFormat="1" ht="19.5" customHeight="1" x14ac:dyDescent="0.2">
      <c r="B162" s="280" t="s">
        <v>82</v>
      </c>
      <c r="C162" s="281"/>
      <c r="D162" s="281"/>
      <c r="E162" s="281"/>
      <c r="F162" s="281"/>
      <c r="G162" s="281"/>
      <c r="H162" s="281"/>
      <c r="I162" s="281"/>
      <c r="J162" s="281"/>
      <c r="K162" s="282"/>
      <c r="L162" s="260"/>
      <c r="M162" s="261"/>
      <c r="N162" s="261"/>
      <c r="O162" s="261"/>
      <c r="P162" s="261"/>
      <c r="Q162" s="261"/>
      <c r="R162" s="261"/>
      <c r="S162" s="261"/>
      <c r="T162" s="262"/>
    </row>
    <row r="163" spans="2:20" s="3" customFormat="1" ht="22.5" customHeight="1" x14ac:dyDescent="0.2">
      <c r="B163" s="272" t="s">
        <v>83</v>
      </c>
      <c r="C163" s="272"/>
      <c r="D163" s="272"/>
      <c r="E163" s="272"/>
      <c r="F163" s="273" t="s">
        <v>870</v>
      </c>
      <c r="G163" s="273"/>
      <c r="H163" s="273"/>
      <c r="I163" s="273"/>
      <c r="J163" s="274" t="s">
        <v>84</v>
      </c>
      <c r="K163" s="275"/>
      <c r="L163" s="275"/>
      <c r="M163" s="275"/>
      <c r="N163" s="275"/>
      <c r="O163" s="275"/>
      <c r="P163" s="275"/>
      <c r="Q163" s="275"/>
      <c r="R163" s="275"/>
      <c r="S163" s="275"/>
      <c r="T163" s="276"/>
    </row>
    <row r="164" spans="2:20" s="3" customFormat="1" ht="19.5" customHeight="1" x14ac:dyDescent="0.2">
      <c r="B164" s="272" t="s">
        <v>85</v>
      </c>
      <c r="C164" s="272"/>
      <c r="D164" s="272" t="s">
        <v>519</v>
      </c>
      <c r="E164" s="272"/>
      <c r="F164" s="273"/>
      <c r="G164" s="273"/>
      <c r="H164" s="273"/>
      <c r="I164" s="273"/>
      <c r="J164" s="277"/>
      <c r="K164" s="278"/>
      <c r="L164" s="278"/>
      <c r="M164" s="278"/>
      <c r="N164" s="278"/>
      <c r="O164" s="278"/>
      <c r="P164" s="278"/>
      <c r="Q164" s="278"/>
      <c r="R164" s="278"/>
      <c r="S164" s="278"/>
      <c r="T164" s="279"/>
    </row>
    <row r="165" spans="2:20" s="3" customFormat="1" ht="51.6" customHeight="1" x14ac:dyDescent="0.2">
      <c r="B165" s="250" t="s">
        <v>579</v>
      </c>
      <c r="C165" s="252"/>
      <c r="D165" s="250" t="s">
        <v>732</v>
      </c>
      <c r="E165" s="252"/>
      <c r="F165" s="250" t="s">
        <v>758</v>
      </c>
      <c r="G165" s="251"/>
      <c r="H165" s="251"/>
      <c r="I165" s="252"/>
      <c r="J165" s="239" t="s">
        <v>871</v>
      </c>
      <c r="K165" s="240"/>
      <c r="L165" s="240"/>
      <c r="M165" s="240"/>
      <c r="N165" s="240"/>
      <c r="O165" s="240"/>
      <c r="P165" s="240"/>
      <c r="Q165" s="240"/>
      <c r="R165" s="240"/>
      <c r="S165" s="240"/>
      <c r="T165" s="241"/>
    </row>
    <row r="166" spans="2:20" s="3" customFormat="1" ht="45" customHeight="1" x14ac:dyDescent="0.2">
      <c r="B166" s="250" t="s">
        <v>788</v>
      </c>
      <c r="C166" s="252"/>
      <c r="D166" s="250"/>
      <c r="E166" s="252"/>
      <c r="F166" s="244" t="s">
        <v>789</v>
      </c>
      <c r="G166" s="245"/>
      <c r="H166" s="245"/>
      <c r="I166" s="246"/>
      <c r="J166" s="239" t="s">
        <v>872</v>
      </c>
      <c r="K166" s="240"/>
      <c r="L166" s="240"/>
      <c r="M166" s="240"/>
      <c r="N166" s="240"/>
      <c r="O166" s="240"/>
      <c r="P166" s="240"/>
      <c r="Q166" s="240"/>
      <c r="R166" s="240"/>
      <c r="S166" s="240"/>
      <c r="T166" s="241"/>
    </row>
    <row r="167" spans="2:20" s="3" customFormat="1" ht="29.45" customHeight="1" x14ac:dyDescent="0.2">
      <c r="B167" s="250" t="s">
        <v>819</v>
      </c>
      <c r="C167" s="252"/>
      <c r="D167" s="250"/>
      <c r="E167" s="252"/>
      <c r="F167" s="244" t="s">
        <v>820</v>
      </c>
      <c r="G167" s="245"/>
      <c r="H167" s="245"/>
      <c r="I167" s="246"/>
      <c r="J167" s="239" t="s">
        <v>873</v>
      </c>
      <c r="K167" s="240"/>
      <c r="L167" s="240"/>
      <c r="M167" s="240"/>
      <c r="N167" s="240"/>
      <c r="O167" s="240"/>
      <c r="P167" s="240"/>
      <c r="Q167" s="240"/>
      <c r="R167" s="240"/>
      <c r="S167" s="240"/>
      <c r="T167" s="241"/>
    </row>
    <row r="168" spans="2:20" s="3" customFormat="1" ht="40.15" customHeight="1" x14ac:dyDescent="0.2">
      <c r="B168" s="250" t="s">
        <v>733</v>
      </c>
      <c r="C168" s="252"/>
      <c r="D168" s="250"/>
      <c r="E168" s="252"/>
      <c r="F168" s="244" t="s">
        <v>874</v>
      </c>
      <c r="G168" s="245"/>
      <c r="H168" s="245"/>
      <c r="I168" s="246"/>
      <c r="J168" s="239" t="s">
        <v>875</v>
      </c>
      <c r="K168" s="240"/>
      <c r="L168" s="240"/>
      <c r="M168" s="240"/>
      <c r="N168" s="240"/>
      <c r="O168" s="240"/>
      <c r="P168" s="240"/>
      <c r="Q168" s="240"/>
      <c r="R168" s="240"/>
      <c r="S168" s="240"/>
      <c r="T168" s="241"/>
    </row>
    <row r="169" spans="2:20" s="3" customFormat="1" ht="27" customHeight="1" x14ac:dyDescent="0.2">
      <c r="B169" s="244" t="s">
        <v>821</v>
      </c>
      <c r="C169" s="246"/>
      <c r="D169" s="250"/>
      <c r="E169" s="252"/>
      <c r="F169" s="250" t="s">
        <v>822</v>
      </c>
      <c r="G169" s="251"/>
      <c r="H169" s="251"/>
      <c r="I169" s="252"/>
      <c r="J169" s="239" t="s">
        <v>876</v>
      </c>
      <c r="K169" s="240"/>
      <c r="L169" s="240"/>
      <c r="M169" s="240"/>
      <c r="N169" s="240"/>
      <c r="O169" s="240"/>
      <c r="P169" s="240"/>
      <c r="Q169" s="240"/>
      <c r="R169" s="240"/>
      <c r="S169" s="240"/>
      <c r="T169" s="241"/>
    </row>
    <row r="170" spans="2:20" s="3" customFormat="1" ht="55.9" customHeight="1" x14ac:dyDescent="0.2">
      <c r="B170" s="244" t="s">
        <v>790</v>
      </c>
      <c r="C170" s="246"/>
      <c r="D170" s="250"/>
      <c r="E170" s="252"/>
      <c r="F170" s="250" t="s">
        <v>823</v>
      </c>
      <c r="G170" s="251"/>
      <c r="H170" s="251"/>
      <c r="I170" s="252"/>
      <c r="J170" s="239" t="s">
        <v>877</v>
      </c>
      <c r="K170" s="240"/>
      <c r="L170" s="240"/>
      <c r="M170" s="240"/>
      <c r="N170" s="240"/>
      <c r="O170" s="240"/>
      <c r="P170" s="240"/>
      <c r="Q170" s="240"/>
      <c r="R170" s="240"/>
      <c r="S170" s="240"/>
      <c r="T170" s="241"/>
    </row>
    <row r="171" spans="2:20" s="3" customFormat="1" ht="38.450000000000003" customHeight="1" x14ac:dyDescent="0.2">
      <c r="B171" s="244" t="s">
        <v>878</v>
      </c>
      <c r="C171" s="246"/>
      <c r="D171" s="250"/>
      <c r="E171" s="252"/>
      <c r="F171" s="250" t="s">
        <v>879</v>
      </c>
      <c r="G171" s="251"/>
      <c r="H171" s="251"/>
      <c r="I171" s="252"/>
      <c r="J171" s="239" t="s">
        <v>880</v>
      </c>
      <c r="K171" s="240"/>
      <c r="L171" s="240"/>
      <c r="M171" s="240"/>
      <c r="N171" s="240"/>
      <c r="O171" s="240"/>
      <c r="P171" s="240"/>
      <c r="Q171" s="240"/>
      <c r="R171" s="240"/>
      <c r="S171" s="240"/>
      <c r="T171" s="241"/>
    </row>
    <row r="172" spans="2:20" s="3" customFormat="1" ht="42" customHeight="1" x14ac:dyDescent="0.2">
      <c r="B172" s="250" t="s">
        <v>759</v>
      </c>
      <c r="C172" s="252"/>
      <c r="D172" s="250"/>
      <c r="E172" s="252"/>
      <c r="F172" s="244" t="s">
        <v>760</v>
      </c>
      <c r="G172" s="245"/>
      <c r="H172" s="245"/>
      <c r="I172" s="246"/>
      <c r="J172" s="239" t="s">
        <v>881</v>
      </c>
      <c r="K172" s="240"/>
      <c r="L172" s="240"/>
      <c r="M172" s="240"/>
      <c r="N172" s="240"/>
      <c r="O172" s="240"/>
      <c r="P172" s="240"/>
      <c r="Q172" s="240"/>
      <c r="R172" s="240"/>
      <c r="S172" s="240"/>
      <c r="T172" s="241"/>
    </row>
    <row r="173" spans="2:20" s="3" customFormat="1" ht="45.6" customHeight="1" x14ac:dyDescent="0.2">
      <c r="B173" s="250" t="s">
        <v>824</v>
      </c>
      <c r="C173" s="252"/>
      <c r="D173" s="250"/>
      <c r="E173" s="252"/>
      <c r="F173" s="244" t="s">
        <v>882</v>
      </c>
      <c r="G173" s="245"/>
      <c r="H173" s="245"/>
      <c r="I173" s="246"/>
      <c r="J173" s="239" t="s">
        <v>883</v>
      </c>
      <c r="K173" s="240"/>
      <c r="L173" s="240"/>
      <c r="M173" s="240"/>
      <c r="N173" s="240"/>
      <c r="O173" s="240"/>
      <c r="P173" s="240"/>
      <c r="Q173" s="240"/>
      <c r="R173" s="240"/>
      <c r="S173" s="240"/>
      <c r="T173" s="241"/>
    </row>
    <row r="174" spans="2:20" s="3" customFormat="1" ht="43.15" customHeight="1" x14ac:dyDescent="0.2">
      <c r="B174" s="244" t="s">
        <v>734</v>
      </c>
      <c r="C174" s="246"/>
      <c r="D174" s="250"/>
      <c r="E174" s="252"/>
      <c r="F174" s="244" t="s">
        <v>744</v>
      </c>
      <c r="G174" s="245"/>
      <c r="H174" s="245"/>
      <c r="I174" s="246"/>
      <c r="J174" s="239" t="s">
        <v>884</v>
      </c>
      <c r="K174" s="240"/>
      <c r="L174" s="240"/>
      <c r="M174" s="240"/>
      <c r="N174" s="240"/>
      <c r="O174" s="240"/>
      <c r="P174" s="240"/>
      <c r="Q174" s="240"/>
      <c r="R174" s="240"/>
      <c r="S174" s="240"/>
      <c r="T174" s="241"/>
    </row>
    <row r="175" spans="2:20" s="3" customFormat="1" ht="65.45" customHeight="1" x14ac:dyDescent="0.2">
      <c r="B175" s="250" t="s">
        <v>791</v>
      </c>
      <c r="C175" s="252"/>
      <c r="D175" s="250"/>
      <c r="E175" s="252"/>
      <c r="F175" s="250" t="s">
        <v>792</v>
      </c>
      <c r="G175" s="251"/>
      <c r="H175" s="251"/>
      <c r="I175" s="252"/>
      <c r="J175" s="239" t="s">
        <v>885</v>
      </c>
      <c r="K175" s="240"/>
      <c r="L175" s="240"/>
      <c r="M175" s="240"/>
      <c r="N175" s="240"/>
      <c r="O175" s="240"/>
      <c r="P175" s="240"/>
      <c r="Q175" s="240"/>
      <c r="R175" s="240"/>
      <c r="S175" s="240"/>
      <c r="T175" s="241"/>
    </row>
    <row r="176" spans="2:20" s="3" customFormat="1" ht="69.599999999999994" customHeight="1" x14ac:dyDescent="0.2">
      <c r="B176" s="250" t="s">
        <v>793</v>
      </c>
      <c r="C176" s="252"/>
      <c r="D176" s="250" t="s">
        <v>825</v>
      </c>
      <c r="E176" s="252"/>
      <c r="F176" s="250" t="s">
        <v>886</v>
      </c>
      <c r="G176" s="251"/>
      <c r="H176" s="251"/>
      <c r="I176" s="252"/>
      <c r="J176" s="239" t="s">
        <v>887</v>
      </c>
      <c r="K176" s="240"/>
      <c r="L176" s="240"/>
      <c r="M176" s="240"/>
      <c r="N176" s="240"/>
      <c r="O176" s="240"/>
      <c r="P176" s="240"/>
      <c r="Q176" s="240"/>
      <c r="R176" s="240"/>
      <c r="S176" s="240"/>
      <c r="T176" s="241"/>
    </row>
    <row r="177" spans="2:20" s="3" customFormat="1" ht="50.45" customHeight="1" x14ac:dyDescent="0.2">
      <c r="B177" s="250" t="s">
        <v>888</v>
      </c>
      <c r="C177" s="252"/>
      <c r="D177" s="250"/>
      <c r="E177" s="252"/>
      <c r="F177" s="250" t="s">
        <v>889</v>
      </c>
      <c r="G177" s="251"/>
      <c r="H177" s="251"/>
      <c r="I177" s="252"/>
      <c r="J177" s="239" t="s">
        <v>890</v>
      </c>
      <c r="K177" s="240"/>
      <c r="L177" s="240"/>
      <c r="M177" s="240"/>
      <c r="N177" s="240"/>
      <c r="O177" s="240"/>
      <c r="P177" s="240"/>
      <c r="Q177" s="240"/>
      <c r="R177" s="240"/>
      <c r="S177" s="240"/>
      <c r="T177" s="241"/>
    </row>
    <row r="178" spans="2:20" s="3" customFormat="1" ht="37.9" customHeight="1" x14ac:dyDescent="0.2">
      <c r="B178" s="250" t="s">
        <v>891</v>
      </c>
      <c r="C178" s="252"/>
      <c r="D178" s="250"/>
      <c r="E178" s="252"/>
      <c r="F178" s="250" t="s">
        <v>892</v>
      </c>
      <c r="G178" s="251"/>
      <c r="H178" s="251"/>
      <c r="I178" s="252"/>
      <c r="J178" s="239" t="s">
        <v>893</v>
      </c>
      <c r="K178" s="240"/>
      <c r="L178" s="240"/>
      <c r="M178" s="240"/>
      <c r="N178" s="240"/>
      <c r="O178" s="240"/>
      <c r="P178" s="240"/>
      <c r="Q178" s="240"/>
      <c r="R178" s="240"/>
      <c r="S178" s="240"/>
      <c r="T178" s="241"/>
    </row>
    <row r="179" spans="2:20" s="3" customFormat="1" ht="65.45" customHeight="1" x14ac:dyDescent="0.2">
      <c r="B179" s="250" t="s">
        <v>761</v>
      </c>
      <c r="C179" s="252"/>
      <c r="D179" s="250"/>
      <c r="E179" s="252"/>
      <c r="F179" s="250" t="s">
        <v>826</v>
      </c>
      <c r="G179" s="251"/>
      <c r="H179" s="251"/>
      <c r="I179" s="252"/>
      <c r="J179" s="239" t="s">
        <v>894</v>
      </c>
      <c r="K179" s="240"/>
      <c r="L179" s="240"/>
      <c r="M179" s="240"/>
      <c r="N179" s="240"/>
      <c r="O179" s="240"/>
      <c r="P179" s="240"/>
      <c r="Q179" s="240"/>
      <c r="R179" s="240"/>
      <c r="S179" s="240"/>
      <c r="T179" s="241"/>
    </row>
    <row r="180" spans="2:20" s="3" customFormat="1" ht="40.15" customHeight="1" x14ac:dyDescent="0.2">
      <c r="B180" s="250" t="s">
        <v>827</v>
      </c>
      <c r="C180" s="252"/>
      <c r="D180" s="250"/>
      <c r="E180" s="252"/>
      <c r="F180" s="250" t="s">
        <v>828</v>
      </c>
      <c r="G180" s="251"/>
      <c r="H180" s="251"/>
      <c r="I180" s="252"/>
      <c r="J180" s="239" t="s">
        <v>895</v>
      </c>
      <c r="K180" s="240"/>
      <c r="L180" s="240"/>
      <c r="M180" s="240"/>
      <c r="N180" s="240"/>
      <c r="O180" s="240"/>
      <c r="P180" s="240"/>
      <c r="Q180" s="240"/>
      <c r="R180" s="240"/>
      <c r="S180" s="240"/>
      <c r="T180" s="241"/>
    </row>
    <row r="181" spans="2:20" s="3" customFormat="1" ht="72" customHeight="1" x14ac:dyDescent="0.2">
      <c r="B181" s="250" t="s">
        <v>794</v>
      </c>
      <c r="C181" s="252"/>
      <c r="D181" s="250" t="s">
        <v>762</v>
      </c>
      <c r="E181" s="252"/>
      <c r="F181" s="250" t="s">
        <v>763</v>
      </c>
      <c r="G181" s="251"/>
      <c r="H181" s="251"/>
      <c r="I181" s="252"/>
      <c r="J181" s="239" t="s">
        <v>896</v>
      </c>
      <c r="K181" s="240"/>
      <c r="L181" s="240"/>
      <c r="M181" s="240"/>
      <c r="N181" s="240"/>
      <c r="O181" s="240"/>
      <c r="P181" s="240"/>
      <c r="Q181" s="240"/>
      <c r="R181" s="240"/>
      <c r="S181" s="240"/>
      <c r="T181" s="241"/>
    </row>
    <row r="182" spans="2:20" s="3" customFormat="1" ht="39.6" customHeight="1" x14ac:dyDescent="0.2">
      <c r="B182" s="244" t="s">
        <v>829</v>
      </c>
      <c r="C182" s="246"/>
      <c r="D182" s="250" t="s">
        <v>810</v>
      </c>
      <c r="E182" s="252"/>
      <c r="F182" s="244" t="s">
        <v>811</v>
      </c>
      <c r="G182" s="245"/>
      <c r="H182" s="245"/>
      <c r="I182" s="246"/>
      <c r="J182" s="239" t="s">
        <v>897</v>
      </c>
      <c r="K182" s="240"/>
      <c r="L182" s="240"/>
      <c r="M182" s="240"/>
      <c r="N182" s="240"/>
      <c r="O182" s="240"/>
      <c r="P182" s="240"/>
      <c r="Q182" s="240"/>
      <c r="R182" s="240"/>
      <c r="S182" s="240"/>
      <c r="T182" s="241"/>
    </row>
    <row r="183" spans="2:20" s="3" customFormat="1" ht="37.15" customHeight="1" x14ac:dyDescent="0.2">
      <c r="B183" s="250"/>
      <c r="C183" s="252"/>
      <c r="D183" s="250"/>
      <c r="E183" s="252"/>
      <c r="F183" s="250" t="s">
        <v>735</v>
      </c>
      <c r="G183" s="251"/>
      <c r="H183" s="251"/>
      <c r="I183" s="252"/>
      <c r="J183" s="239" t="s">
        <v>736</v>
      </c>
      <c r="K183" s="240"/>
      <c r="L183" s="240"/>
      <c r="M183" s="240"/>
      <c r="N183" s="240"/>
      <c r="O183" s="240"/>
      <c r="P183" s="240"/>
      <c r="Q183" s="240"/>
      <c r="R183" s="240"/>
      <c r="S183" s="240"/>
      <c r="T183" s="241"/>
    </row>
    <row r="184" spans="2:20" s="3" customFormat="1" ht="35.450000000000003" customHeight="1" x14ac:dyDescent="0.2">
      <c r="B184" s="250"/>
      <c r="C184" s="252"/>
      <c r="D184" s="250"/>
      <c r="E184" s="252"/>
      <c r="F184" s="250" t="s">
        <v>737</v>
      </c>
      <c r="G184" s="251"/>
      <c r="H184" s="251"/>
      <c r="I184" s="252"/>
      <c r="J184" s="239" t="s">
        <v>745</v>
      </c>
      <c r="K184" s="240"/>
      <c r="L184" s="240"/>
      <c r="M184" s="240"/>
      <c r="N184" s="240"/>
      <c r="O184" s="240"/>
      <c r="P184" s="240"/>
      <c r="Q184" s="240"/>
      <c r="R184" s="240"/>
      <c r="S184" s="240"/>
      <c r="T184" s="241"/>
    </row>
    <row r="185" spans="2:20" s="3" customFormat="1" ht="13.9" customHeight="1" x14ac:dyDescent="0.2">
      <c r="B185" s="250"/>
      <c r="C185" s="252"/>
      <c r="D185" s="250"/>
      <c r="E185" s="252"/>
      <c r="F185" s="250"/>
      <c r="G185" s="251"/>
      <c r="H185" s="251"/>
      <c r="I185" s="252"/>
      <c r="J185" s="239"/>
      <c r="K185" s="240"/>
      <c r="L185" s="240"/>
      <c r="M185" s="240"/>
      <c r="N185" s="240"/>
      <c r="O185" s="240"/>
      <c r="P185" s="240"/>
      <c r="Q185" s="240"/>
      <c r="R185" s="240"/>
      <c r="S185" s="240"/>
      <c r="T185" s="241"/>
    </row>
    <row r="186" spans="2:20" s="3" customFormat="1" ht="30.4" customHeight="1" x14ac:dyDescent="0.2">
      <c r="B186" s="561" t="s">
        <v>86</v>
      </c>
      <c r="C186" s="562"/>
      <c r="D186" s="562"/>
      <c r="E186" s="562"/>
      <c r="F186" s="562"/>
      <c r="G186" s="562"/>
      <c r="H186" s="562"/>
      <c r="I186" s="562"/>
      <c r="J186" s="562"/>
      <c r="K186" s="562"/>
      <c r="L186" s="562"/>
      <c r="M186" s="562"/>
      <c r="N186" s="562"/>
      <c r="O186" s="562"/>
      <c r="P186" s="562"/>
      <c r="Q186" s="562"/>
      <c r="R186" s="562"/>
      <c r="S186" s="562"/>
      <c r="T186" s="563"/>
    </row>
    <row r="187" spans="2:20" s="3" customFormat="1" ht="41.65" customHeight="1" x14ac:dyDescent="0.2">
      <c r="B187" s="559" t="s">
        <v>87</v>
      </c>
      <c r="C187" s="614" t="s">
        <v>585</v>
      </c>
      <c r="D187" s="615"/>
      <c r="E187" s="615"/>
      <c r="F187" s="615"/>
      <c r="G187" s="615"/>
      <c r="H187" s="615"/>
      <c r="I187" s="615"/>
      <c r="J187" s="615"/>
      <c r="K187" s="615"/>
      <c r="L187" s="615"/>
      <c r="M187" s="615"/>
      <c r="N187" s="615"/>
      <c r="O187" s="615"/>
      <c r="P187" s="615"/>
      <c r="Q187" s="615"/>
      <c r="R187" s="615"/>
      <c r="S187" s="615"/>
      <c r="T187" s="616"/>
    </row>
    <row r="188" spans="2:20" s="3" customFormat="1" ht="22.5" customHeight="1" x14ac:dyDescent="0.2">
      <c r="B188" s="560"/>
      <c r="C188" s="280" t="s">
        <v>119</v>
      </c>
      <c r="D188" s="281"/>
      <c r="E188" s="281"/>
      <c r="F188" s="281"/>
      <c r="G188" s="281"/>
      <c r="H188" s="281"/>
      <c r="I188" s="281"/>
      <c r="J188" s="281"/>
      <c r="K188" s="281"/>
      <c r="L188" s="282"/>
      <c r="M188" s="280"/>
      <c r="N188" s="281"/>
      <c r="O188" s="281"/>
      <c r="P188" s="281"/>
      <c r="Q188" s="281"/>
      <c r="R188" s="281"/>
      <c r="S188" s="281"/>
      <c r="T188" s="282"/>
    </row>
    <row r="189" spans="2:20" s="3" customFormat="1" ht="22.5" customHeight="1" x14ac:dyDescent="0.2">
      <c r="B189" s="560"/>
      <c r="C189" s="233" t="s">
        <v>74</v>
      </c>
      <c r="D189" s="233"/>
      <c r="E189" s="233"/>
      <c r="F189" s="233" t="s">
        <v>518</v>
      </c>
      <c r="G189" s="233"/>
      <c r="H189" s="233" t="s">
        <v>64</v>
      </c>
      <c r="I189" s="233"/>
      <c r="J189" s="233" t="s">
        <v>88</v>
      </c>
      <c r="K189" s="233"/>
      <c r="L189" s="233"/>
      <c r="M189" s="294"/>
      <c r="N189" s="380"/>
      <c r="O189" s="380"/>
      <c r="P189" s="380"/>
      <c r="Q189" s="380"/>
      <c r="R189" s="380"/>
      <c r="S189" s="380"/>
      <c r="T189" s="295"/>
    </row>
    <row r="190" spans="2:20" s="3" customFormat="1" ht="22.5" customHeight="1" x14ac:dyDescent="0.2">
      <c r="B190" s="560"/>
      <c r="C190" s="432" t="s">
        <v>76</v>
      </c>
      <c r="D190" s="432"/>
      <c r="E190" s="432"/>
      <c r="F190" s="253">
        <f>+H193/100</f>
        <v>0.52090000000000003</v>
      </c>
      <c r="G190" s="253"/>
      <c r="H190" s="253">
        <v>0.55740000000000001</v>
      </c>
      <c r="I190" s="253"/>
      <c r="J190" s="271">
        <f>F190-H190</f>
        <v>-3.6499999999999977E-2</v>
      </c>
      <c r="K190" s="271"/>
      <c r="L190" s="271"/>
      <c r="M190" s="296"/>
      <c r="N190" s="456"/>
      <c r="O190" s="456"/>
      <c r="P190" s="456"/>
      <c r="Q190" s="456"/>
      <c r="R190" s="456"/>
      <c r="S190" s="456"/>
      <c r="T190" s="297"/>
    </row>
    <row r="191" spans="2:20" s="3" customFormat="1" ht="22.5" customHeight="1" x14ac:dyDescent="0.2">
      <c r="B191" s="560"/>
      <c r="C191" s="94"/>
      <c r="D191" s="94"/>
      <c r="E191" s="94"/>
      <c r="F191" s="93"/>
      <c r="G191" s="93"/>
      <c r="H191" s="93"/>
      <c r="I191" s="93"/>
      <c r="J191" s="93"/>
      <c r="K191" s="93"/>
      <c r="L191" s="93"/>
      <c r="M191" s="296"/>
      <c r="N191" s="456"/>
      <c r="O191" s="456"/>
      <c r="P191" s="456"/>
      <c r="Q191" s="456"/>
      <c r="R191" s="456"/>
      <c r="S191" s="456"/>
      <c r="T191" s="297"/>
    </row>
    <row r="192" spans="2:20" s="3" customFormat="1" ht="27" customHeight="1" x14ac:dyDescent="0.2">
      <c r="B192" s="560"/>
      <c r="C192" s="233" t="s">
        <v>77</v>
      </c>
      <c r="D192" s="233"/>
      <c r="E192" s="228" t="s">
        <v>66</v>
      </c>
      <c r="F192" s="229"/>
      <c r="G192" s="96" t="s">
        <v>78</v>
      </c>
      <c r="H192" s="271" t="s">
        <v>79</v>
      </c>
      <c r="I192" s="271"/>
      <c r="J192" s="96" t="s">
        <v>80</v>
      </c>
      <c r="K192" s="271" t="s">
        <v>81</v>
      </c>
      <c r="L192" s="271"/>
      <c r="M192" s="296"/>
      <c r="N192" s="456"/>
      <c r="O192" s="456"/>
      <c r="P192" s="456"/>
      <c r="Q192" s="456"/>
      <c r="R192" s="456"/>
      <c r="S192" s="456"/>
      <c r="T192" s="297"/>
    </row>
    <row r="193" spans="2:20" s="3" customFormat="1" ht="30" customHeight="1" x14ac:dyDescent="0.2">
      <c r="B193" s="560"/>
      <c r="C193" s="269">
        <f>I145</f>
        <v>43044</v>
      </c>
      <c r="D193" s="269"/>
      <c r="E193" s="527">
        <f>J145</f>
        <v>44484</v>
      </c>
      <c r="F193" s="528"/>
      <c r="G193" s="17">
        <f>K145</f>
        <v>1440</v>
      </c>
      <c r="H193" s="609">
        <v>52.09</v>
      </c>
      <c r="I193" s="619"/>
      <c r="J193" s="619"/>
      <c r="K193" s="619"/>
      <c r="L193" s="610"/>
      <c r="M193" s="296"/>
      <c r="N193" s="456"/>
      <c r="O193" s="456"/>
      <c r="P193" s="456"/>
      <c r="Q193" s="456"/>
      <c r="R193" s="456"/>
      <c r="S193" s="456"/>
      <c r="T193" s="297"/>
    </row>
    <row r="194" spans="2:20" s="3" customFormat="1" ht="25.5" customHeight="1" x14ac:dyDescent="0.2">
      <c r="B194" s="560"/>
      <c r="C194" s="94"/>
      <c r="D194" s="95"/>
      <c r="E194" s="92"/>
      <c r="F194" s="17"/>
      <c r="G194" s="20"/>
      <c r="H194" s="20"/>
      <c r="I194" s="17"/>
      <c r="J194" s="19"/>
      <c r="K194" s="19"/>
      <c r="L194" s="93"/>
      <c r="M194" s="296"/>
      <c r="N194" s="456"/>
      <c r="O194" s="456"/>
      <c r="P194" s="456"/>
      <c r="Q194" s="456"/>
      <c r="R194" s="456"/>
      <c r="S194" s="456"/>
      <c r="T194" s="297"/>
    </row>
    <row r="195" spans="2:20" s="3" customFormat="1" ht="19.5" customHeight="1" x14ac:dyDescent="0.2">
      <c r="B195" s="560"/>
      <c r="C195" s="280" t="s">
        <v>82</v>
      </c>
      <c r="D195" s="281"/>
      <c r="E195" s="281"/>
      <c r="F195" s="281"/>
      <c r="G195" s="281"/>
      <c r="H195" s="281"/>
      <c r="I195" s="281"/>
      <c r="J195" s="281"/>
      <c r="K195" s="281"/>
      <c r="L195" s="282"/>
      <c r="M195" s="298"/>
      <c r="N195" s="381"/>
      <c r="O195" s="381"/>
      <c r="P195" s="381"/>
      <c r="Q195" s="381"/>
      <c r="R195" s="381"/>
      <c r="S195" s="381"/>
      <c r="T195" s="299"/>
    </row>
    <row r="196" spans="2:20" s="3" customFormat="1" ht="22.5" customHeight="1" x14ac:dyDescent="0.2">
      <c r="B196" s="560"/>
      <c r="C196" s="327" t="s">
        <v>83</v>
      </c>
      <c r="D196" s="328"/>
      <c r="E196" s="328"/>
      <c r="F196" s="329"/>
      <c r="G196" s="273" t="s">
        <v>738</v>
      </c>
      <c r="H196" s="273"/>
      <c r="I196" s="273"/>
      <c r="J196" s="273"/>
      <c r="K196" s="273" t="s">
        <v>84</v>
      </c>
      <c r="L196" s="273"/>
      <c r="M196" s="273"/>
      <c r="N196" s="273"/>
      <c r="O196" s="273"/>
      <c r="P196" s="273"/>
      <c r="Q196" s="273"/>
      <c r="R196" s="273"/>
      <c r="S196" s="273"/>
      <c r="T196" s="273"/>
    </row>
    <row r="197" spans="2:20" ht="35.25" customHeight="1" x14ac:dyDescent="0.2">
      <c r="B197" s="560"/>
      <c r="C197" s="272" t="s">
        <v>85</v>
      </c>
      <c r="D197" s="272"/>
      <c r="E197" s="327" t="s">
        <v>519</v>
      </c>
      <c r="F197" s="329"/>
      <c r="G197" s="273"/>
      <c r="H197" s="273"/>
      <c r="I197" s="273"/>
      <c r="J197" s="273"/>
      <c r="K197" s="273"/>
      <c r="L197" s="273"/>
      <c r="M197" s="273"/>
      <c r="N197" s="273"/>
      <c r="O197" s="273"/>
      <c r="P197" s="273"/>
      <c r="Q197" s="273"/>
      <c r="R197" s="273"/>
      <c r="S197" s="273"/>
      <c r="T197" s="273"/>
    </row>
    <row r="198" spans="2:20" ht="40.9" customHeight="1" x14ac:dyDescent="0.2">
      <c r="B198" s="560"/>
      <c r="C198" s="242" t="s">
        <v>799</v>
      </c>
      <c r="D198" s="243"/>
      <c r="E198" s="242"/>
      <c r="F198" s="243"/>
      <c r="G198" s="244" t="s">
        <v>800</v>
      </c>
      <c r="H198" s="245"/>
      <c r="I198" s="245"/>
      <c r="J198" s="246"/>
      <c r="K198" s="239" t="s">
        <v>898</v>
      </c>
      <c r="L198" s="240"/>
      <c r="M198" s="240"/>
      <c r="N198" s="240"/>
      <c r="O198" s="240"/>
      <c r="P198" s="240"/>
      <c r="Q198" s="240"/>
      <c r="R198" s="240"/>
      <c r="S198" s="240"/>
      <c r="T198" s="241"/>
    </row>
    <row r="199" spans="2:20" ht="60" customHeight="1" x14ac:dyDescent="0.2">
      <c r="B199" s="560"/>
      <c r="C199" s="242" t="s">
        <v>830</v>
      </c>
      <c r="D199" s="243"/>
      <c r="E199" s="242"/>
      <c r="F199" s="243"/>
      <c r="G199" s="244" t="s">
        <v>831</v>
      </c>
      <c r="H199" s="245"/>
      <c r="I199" s="245"/>
      <c r="J199" s="246"/>
      <c r="K199" s="239" t="s">
        <v>840</v>
      </c>
      <c r="L199" s="240"/>
      <c r="M199" s="240"/>
      <c r="N199" s="240"/>
      <c r="O199" s="240"/>
      <c r="P199" s="240"/>
      <c r="Q199" s="240"/>
      <c r="R199" s="240"/>
      <c r="S199" s="240"/>
      <c r="T199" s="241"/>
    </row>
    <row r="200" spans="2:20" ht="35.450000000000003" customHeight="1" x14ac:dyDescent="0.2">
      <c r="B200" s="560"/>
      <c r="C200" s="242" t="s">
        <v>812</v>
      </c>
      <c r="D200" s="243"/>
      <c r="E200" s="242"/>
      <c r="F200" s="243"/>
      <c r="G200" s="244" t="s">
        <v>798</v>
      </c>
      <c r="H200" s="245"/>
      <c r="I200" s="245"/>
      <c r="J200" s="246"/>
      <c r="K200" s="239" t="s">
        <v>899</v>
      </c>
      <c r="L200" s="240"/>
      <c r="M200" s="240"/>
      <c r="N200" s="240"/>
      <c r="O200" s="240"/>
      <c r="P200" s="240"/>
      <c r="Q200" s="240"/>
      <c r="R200" s="240"/>
      <c r="S200" s="240"/>
      <c r="T200" s="241"/>
    </row>
    <row r="201" spans="2:20" ht="36" customHeight="1" x14ac:dyDescent="0.2">
      <c r="B201" s="560"/>
      <c r="C201" s="242" t="s">
        <v>832</v>
      </c>
      <c r="D201" s="243"/>
      <c r="E201" s="242"/>
      <c r="F201" s="243"/>
      <c r="G201" s="244" t="s">
        <v>798</v>
      </c>
      <c r="H201" s="245"/>
      <c r="I201" s="245"/>
      <c r="J201" s="246"/>
      <c r="K201" s="239" t="s">
        <v>900</v>
      </c>
      <c r="L201" s="240"/>
      <c r="M201" s="240"/>
      <c r="N201" s="240"/>
      <c r="O201" s="240"/>
      <c r="P201" s="240"/>
      <c r="Q201" s="240"/>
      <c r="R201" s="240"/>
      <c r="S201" s="240"/>
      <c r="T201" s="241"/>
    </row>
    <row r="202" spans="2:20" ht="37.15" customHeight="1" x14ac:dyDescent="0.2">
      <c r="B202" s="560"/>
      <c r="C202" s="242" t="s">
        <v>833</v>
      </c>
      <c r="D202" s="243"/>
      <c r="E202" s="242" t="s">
        <v>834</v>
      </c>
      <c r="F202" s="243"/>
      <c r="G202" s="244"/>
      <c r="H202" s="245"/>
      <c r="I202" s="245"/>
      <c r="J202" s="246"/>
      <c r="K202" s="239" t="s">
        <v>835</v>
      </c>
      <c r="L202" s="240"/>
      <c r="M202" s="240"/>
      <c r="N202" s="240"/>
      <c r="O202" s="240"/>
      <c r="P202" s="240"/>
      <c r="Q202" s="240"/>
      <c r="R202" s="240"/>
      <c r="S202" s="240"/>
      <c r="T202" s="241"/>
    </row>
    <row r="203" spans="2:20" s="3" customFormat="1" ht="42" customHeight="1" x14ac:dyDescent="0.2">
      <c r="B203" s="560"/>
      <c r="C203" s="242" t="s">
        <v>813</v>
      </c>
      <c r="D203" s="243"/>
      <c r="E203" s="242"/>
      <c r="F203" s="243"/>
      <c r="G203" s="244" t="s">
        <v>795</v>
      </c>
      <c r="H203" s="245"/>
      <c r="I203" s="245"/>
      <c r="J203" s="246"/>
      <c r="K203" s="239" t="s">
        <v>901</v>
      </c>
      <c r="L203" s="240"/>
      <c r="M203" s="240"/>
      <c r="N203" s="240"/>
      <c r="O203" s="240"/>
      <c r="P203" s="240"/>
      <c r="Q203" s="240"/>
      <c r="R203" s="240"/>
      <c r="S203" s="240"/>
      <c r="T203" s="241"/>
    </row>
    <row r="204" spans="2:20" s="3" customFormat="1" ht="55.15" customHeight="1" x14ac:dyDescent="0.2">
      <c r="B204" s="560"/>
      <c r="C204" s="242" t="s">
        <v>836</v>
      </c>
      <c r="D204" s="243"/>
      <c r="E204" s="242"/>
      <c r="F204" s="243"/>
      <c r="G204" s="244" t="s">
        <v>837</v>
      </c>
      <c r="H204" s="245"/>
      <c r="I204" s="245"/>
      <c r="J204" s="246"/>
      <c r="K204" s="239" t="s">
        <v>911</v>
      </c>
      <c r="L204" s="240"/>
      <c r="M204" s="240"/>
      <c r="N204" s="240"/>
      <c r="O204" s="240"/>
      <c r="P204" s="240"/>
      <c r="Q204" s="240"/>
      <c r="R204" s="240"/>
      <c r="S204" s="240"/>
      <c r="T204" s="241"/>
    </row>
    <row r="205" spans="2:20" s="3" customFormat="1" ht="37.15" customHeight="1" x14ac:dyDescent="0.2">
      <c r="B205" s="560"/>
      <c r="C205" s="242" t="s">
        <v>764</v>
      </c>
      <c r="D205" s="243"/>
      <c r="E205" s="242"/>
      <c r="F205" s="243"/>
      <c r="G205" s="244" t="s">
        <v>765</v>
      </c>
      <c r="H205" s="245"/>
      <c r="I205" s="245"/>
      <c r="J205" s="246"/>
      <c r="K205" s="239" t="s">
        <v>902</v>
      </c>
      <c r="L205" s="240"/>
      <c r="M205" s="240"/>
      <c r="N205" s="240"/>
      <c r="O205" s="240"/>
      <c r="P205" s="240"/>
      <c r="Q205" s="240"/>
      <c r="R205" s="240"/>
      <c r="S205" s="240"/>
      <c r="T205" s="241"/>
    </row>
    <row r="206" spans="2:20" s="3" customFormat="1" ht="40.15" customHeight="1" x14ac:dyDescent="0.2">
      <c r="B206" s="560"/>
      <c r="C206" s="242" t="s">
        <v>739</v>
      </c>
      <c r="D206" s="243"/>
      <c r="E206" s="242"/>
      <c r="F206" s="243"/>
      <c r="G206" s="581" t="s">
        <v>740</v>
      </c>
      <c r="H206" s="581"/>
      <c r="I206" s="581"/>
      <c r="J206" s="581"/>
      <c r="K206" s="239" t="s">
        <v>903</v>
      </c>
      <c r="L206" s="240"/>
      <c r="M206" s="240"/>
      <c r="N206" s="240"/>
      <c r="O206" s="240"/>
      <c r="P206" s="240"/>
      <c r="Q206" s="240"/>
      <c r="R206" s="240"/>
      <c r="S206" s="240"/>
      <c r="T206" s="241"/>
    </row>
    <row r="207" spans="2:20" s="3" customFormat="1" ht="40.9" customHeight="1" x14ac:dyDescent="0.2">
      <c r="B207" s="560"/>
      <c r="C207" s="242" t="s">
        <v>776</v>
      </c>
      <c r="D207" s="243"/>
      <c r="E207" s="242"/>
      <c r="F207" s="243"/>
      <c r="G207" s="581" t="s">
        <v>777</v>
      </c>
      <c r="H207" s="581"/>
      <c r="I207" s="581"/>
      <c r="J207" s="581"/>
      <c r="K207" s="580" t="s">
        <v>904</v>
      </c>
      <c r="L207" s="580"/>
      <c r="M207" s="580"/>
      <c r="N207" s="580"/>
      <c r="O207" s="580"/>
      <c r="P207" s="580"/>
      <c r="Q207" s="580"/>
      <c r="R207" s="580"/>
      <c r="S207" s="580"/>
      <c r="T207" s="580"/>
    </row>
    <row r="208" spans="2:20" s="3" customFormat="1" ht="38.450000000000003" customHeight="1" x14ac:dyDescent="0.2">
      <c r="B208" s="560"/>
      <c r="C208" s="242" t="s">
        <v>766</v>
      </c>
      <c r="D208" s="243"/>
      <c r="E208" s="242"/>
      <c r="F208" s="243"/>
      <c r="G208" s="581" t="s">
        <v>767</v>
      </c>
      <c r="H208" s="581"/>
      <c r="I208" s="581"/>
      <c r="J208" s="581"/>
      <c r="K208" s="239" t="s">
        <v>905</v>
      </c>
      <c r="L208" s="240"/>
      <c r="M208" s="240"/>
      <c r="N208" s="240"/>
      <c r="O208" s="240"/>
      <c r="P208" s="240"/>
      <c r="Q208" s="240"/>
      <c r="R208" s="240"/>
      <c r="S208" s="240"/>
      <c r="T208" s="241"/>
    </row>
    <row r="209" spans="2:22" s="3" customFormat="1" ht="41.45" customHeight="1" x14ac:dyDescent="0.2">
      <c r="B209" s="162"/>
      <c r="C209" s="242" t="s">
        <v>838</v>
      </c>
      <c r="D209" s="243"/>
      <c r="E209" s="242"/>
      <c r="F209" s="243"/>
      <c r="G209" s="581" t="s">
        <v>800</v>
      </c>
      <c r="H209" s="581"/>
      <c r="I209" s="581"/>
      <c r="J209" s="581"/>
      <c r="K209" s="239" t="s">
        <v>839</v>
      </c>
      <c r="L209" s="240"/>
      <c r="M209" s="240"/>
      <c r="N209" s="240"/>
      <c r="O209" s="240"/>
      <c r="P209" s="240"/>
      <c r="Q209" s="240"/>
      <c r="R209" s="240"/>
      <c r="S209" s="240"/>
      <c r="T209" s="241"/>
    </row>
    <row r="210" spans="2:22" s="3" customFormat="1" ht="58.15" customHeight="1" x14ac:dyDescent="0.2">
      <c r="B210" s="162"/>
      <c r="C210" s="242" t="s">
        <v>741</v>
      </c>
      <c r="D210" s="243"/>
      <c r="E210" s="242"/>
      <c r="F210" s="243"/>
      <c r="G210" s="244" t="s">
        <v>742</v>
      </c>
      <c r="H210" s="245"/>
      <c r="I210" s="245"/>
      <c r="J210" s="246"/>
      <c r="K210" s="239" t="s">
        <v>906</v>
      </c>
      <c r="L210" s="240"/>
      <c r="M210" s="240"/>
      <c r="N210" s="240"/>
      <c r="O210" s="240"/>
      <c r="P210" s="240"/>
      <c r="Q210" s="240"/>
      <c r="R210" s="240"/>
      <c r="S210" s="240"/>
      <c r="T210" s="241"/>
    </row>
    <row r="211" spans="2:22" s="3" customFormat="1" ht="40.9" customHeight="1" x14ac:dyDescent="0.2">
      <c r="B211" s="162"/>
      <c r="C211" s="242" t="s">
        <v>768</v>
      </c>
      <c r="D211" s="243"/>
      <c r="E211" s="242"/>
      <c r="F211" s="243"/>
      <c r="G211" s="244" t="s">
        <v>769</v>
      </c>
      <c r="H211" s="245"/>
      <c r="I211" s="245"/>
      <c r="J211" s="246"/>
      <c r="K211" s="239" t="s">
        <v>907</v>
      </c>
      <c r="L211" s="240"/>
      <c r="M211" s="240"/>
      <c r="N211" s="240"/>
      <c r="O211" s="240"/>
      <c r="P211" s="240"/>
      <c r="Q211" s="240"/>
      <c r="R211" s="240"/>
      <c r="S211" s="240"/>
      <c r="T211" s="241"/>
    </row>
    <row r="212" spans="2:22" s="3" customFormat="1" ht="31.15" customHeight="1" x14ac:dyDescent="0.2">
      <c r="B212" s="162"/>
      <c r="C212" s="242" t="s">
        <v>908</v>
      </c>
      <c r="D212" s="243"/>
      <c r="E212" s="242"/>
      <c r="F212" s="243"/>
      <c r="G212" s="244" t="s">
        <v>909</v>
      </c>
      <c r="H212" s="245"/>
      <c r="I212" s="245"/>
      <c r="J212" s="246"/>
      <c r="K212" s="239" t="s">
        <v>910</v>
      </c>
      <c r="L212" s="240"/>
      <c r="M212" s="240"/>
      <c r="N212" s="240"/>
      <c r="O212" s="240"/>
      <c r="P212" s="240"/>
      <c r="Q212" s="240"/>
      <c r="R212" s="240"/>
      <c r="S212" s="240"/>
      <c r="T212" s="241"/>
    </row>
    <row r="213" spans="2:22" s="3" customFormat="1" ht="37.15" customHeight="1" x14ac:dyDescent="0.2">
      <c r="B213" s="185"/>
      <c r="C213" s="242"/>
      <c r="D213" s="243"/>
      <c r="E213" s="242"/>
      <c r="F213" s="243"/>
      <c r="G213" s="250" t="s">
        <v>735</v>
      </c>
      <c r="H213" s="251"/>
      <c r="I213" s="251"/>
      <c r="J213" s="252"/>
      <c r="K213" s="239" t="s">
        <v>736</v>
      </c>
      <c r="L213" s="240"/>
      <c r="M213" s="240"/>
      <c r="N213" s="240"/>
      <c r="O213" s="240"/>
      <c r="P213" s="240"/>
      <c r="Q213" s="240"/>
      <c r="R213" s="240"/>
      <c r="S213" s="240"/>
      <c r="T213" s="241"/>
    </row>
    <row r="214" spans="2:22" s="3" customFormat="1" ht="30" customHeight="1" x14ac:dyDescent="0.2">
      <c r="B214" s="185"/>
      <c r="C214" s="242"/>
      <c r="D214" s="243"/>
      <c r="E214" s="242"/>
      <c r="F214" s="243"/>
      <c r="G214" s="250" t="s">
        <v>737</v>
      </c>
      <c r="H214" s="251"/>
      <c r="I214" s="251"/>
      <c r="J214" s="252"/>
      <c r="K214" s="239" t="s">
        <v>745</v>
      </c>
      <c r="L214" s="240"/>
      <c r="M214" s="240"/>
      <c r="N214" s="240"/>
      <c r="O214" s="240"/>
      <c r="P214" s="240"/>
      <c r="Q214" s="240"/>
      <c r="R214" s="240"/>
      <c r="S214" s="240"/>
      <c r="T214" s="241"/>
    </row>
    <row r="215" spans="2:22" s="22" customFormat="1" x14ac:dyDescent="0.2">
      <c r="B215" s="574"/>
      <c r="C215" s="575"/>
      <c r="D215" s="575"/>
      <c r="E215" s="575"/>
      <c r="F215" s="575"/>
      <c r="G215" s="575"/>
      <c r="H215" s="575"/>
      <c r="I215" s="575"/>
      <c r="J215" s="575"/>
      <c r="K215" s="575"/>
      <c r="L215" s="575"/>
      <c r="M215" s="575"/>
      <c r="N215" s="575"/>
      <c r="O215" s="575"/>
      <c r="P215" s="575"/>
      <c r="Q215" s="575"/>
      <c r="R215" s="575"/>
      <c r="S215" s="575"/>
      <c r="T215" s="576"/>
    </row>
    <row r="216" spans="2:22" s="22" customFormat="1" ht="30.4" customHeight="1" x14ac:dyDescent="0.2">
      <c r="B216" s="471" t="s">
        <v>89</v>
      </c>
      <c r="C216" s="247" t="s">
        <v>581</v>
      </c>
      <c r="D216" s="248"/>
      <c r="E216" s="248"/>
      <c r="F216" s="248"/>
      <c r="G216" s="248"/>
      <c r="H216" s="248"/>
      <c r="I216" s="248"/>
      <c r="J216" s="248"/>
      <c r="K216" s="248"/>
      <c r="L216" s="248"/>
      <c r="M216" s="248"/>
      <c r="N216" s="248"/>
      <c r="O216" s="248"/>
      <c r="P216" s="248"/>
      <c r="Q216" s="248"/>
      <c r="R216" s="248"/>
      <c r="S216" s="248"/>
      <c r="T216" s="249"/>
    </row>
    <row r="217" spans="2:22" s="3" customFormat="1" ht="14.1" customHeight="1" x14ac:dyDescent="0.2">
      <c r="B217" s="472"/>
      <c r="C217" s="280" t="s">
        <v>119</v>
      </c>
      <c r="D217" s="281"/>
      <c r="E217" s="281"/>
      <c r="F217" s="281"/>
      <c r="G217" s="281"/>
      <c r="H217" s="281"/>
      <c r="I217" s="281"/>
      <c r="J217" s="281"/>
      <c r="K217" s="281"/>
      <c r="L217" s="282"/>
      <c r="M217" s="254"/>
      <c r="N217" s="255"/>
      <c r="O217" s="255"/>
      <c r="P217" s="255"/>
      <c r="Q217" s="255"/>
      <c r="R217" s="255"/>
      <c r="S217" s="255"/>
      <c r="T217" s="256"/>
    </row>
    <row r="218" spans="2:22" s="3" customFormat="1" ht="15" customHeight="1" x14ac:dyDescent="0.2">
      <c r="B218" s="472"/>
      <c r="C218" s="233" t="s">
        <v>74</v>
      </c>
      <c r="D218" s="233"/>
      <c r="E218" s="233"/>
      <c r="F218" s="233" t="s">
        <v>518</v>
      </c>
      <c r="G218" s="233"/>
      <c r="H218" s="233" t="s">
        <v>64</v>
      </c>
      <c r="I218" s="233"/>
      <c r="J218" s="233" t="s">
        <v>75</v>
      </c>
      <c r="K218" s="233"/>
      <c r="L218" s="233"/>
      <c r="M218" s="257"/>
      <c r="N218" s="258"/>
      <c r="O218" s="258"/>
      <c r="P218" s="258"/>
      <c r="Q218" s="258"/>
      <c r="R218" s="258"/>
      <c r="S218" s="258"/>
      <c r="T218" s="259"/>
    </row>
    <row r="219" spans="2:22" s="3" customFormat="1" ht="21.75" customHeight="1" x14ac:dyDescent="0.2">
      <c r="B219" s="472"/>
      <c r="C219" s="324" t="s">
        <v>76</v>
      </c>
      <c r="D219" s="325"/>
      <c r="E219" s="326"/>
      <c r="F219" s="577">
        <v>1</v>
      </c>
      <c r="G219" s="578"/>
      <c r="H219" s="577">
        <v>1</v>
      </c>
      <c r="I219" s="578"/>
      <c r="J219" s="577">
        <f>F219-H219</f>
        <v>0</v>
      </c>
      <c r="K219" s="579"/>
      <c r="L219" s="578"/>
      <c r="M219" s="257"/>
      <c r="N219" s="258"/>
      <c r="O219" s="258"/>
      <c r="P219" s="258"/>
      <c r="Q219" s="258"/>
      <c r="R219" s="258"/>
      <c r="S219" s="258"/>
      <c r="T219" s="259"/>
      <c r="V219" s="106"/>
    </row>
    <row r="220" spans="2:22" s="3" customFormat="1" ht="22.5" customHeight="1" x14ac:dyDescent="0.2">
      <c r="B220" s="472"/>
      <c r="C220" s="94"/>
      <c r="D220" s="94"/>
      <c r="E220" s="94"/>
      <c r="F220" s="93"/>
      <c r="G220" s="93"/>
      <c r="H220" s="93"/>
      <c r="I220" s="93"/>
      <c r="J220" s="93"/>
      <c r="K220" s="93"/>
      <c r="L220" s="93"/>
      <c r="M220" s="257"/>
      <c r="N220" s="258"/>
      <c r="O220" s="258"/>
      <c r="P220" s="258"/>
      <c r="Q220" s="258"/>
      <c r="R220" s="258"/>
      <c r="S220" s="258"/>
      <c r="T220" s="259"/>
    </row>
    <row r="221" spans="2:22" s="3" customFormat="1" ht="37.9" customHeight="1" x14ac:dyDescent="0.2">
      <c r="B221" s="472"/>
      <c r="C221" s="228" t="s">
        <v>77</v>
      </c>
      <c r="D221" s="229"/>
      <c r="E221" s="228" t="s">
        <v>66</v>
      </c>
      <c r="F221" s="229"/>
      <c r="G221" s="96" t="s">
        <v>78</v>
      </c>
      <c r="H221" s="480" t="s">
        <v>79</v>
      </c>
      <c r="I221" s="482"/>
      <c r="J221" s="96" t="s">
        <v>80</v>
      </c>
      <c r="K221" s="480" t="s">
        <v>81</v>
      </c>
      <c r="L221" s="482"/>
      <c r="M221" s="257"/>
      <c r="N221" s="258"/>
      <c r="O221" s="258"/>
      <c r="P221" s="258"/>
      <c r="Q221" s="258"/>
      <c r="R221" s="258"/>
      <c r="S221" s="258"/>
      <c r="T221" s="259"/>
    </row>
    <row r="222" spans="2:22" s="3" customFormat="1" ht="22.5" customHeight="1" x14ac:dyDescent="0.2">
      <c r="B222" s="472"/>
      <c r="C222" s="527">
        <v>42689</v>
      </c>
      <c r="D222" s="528"/>
      <c r="E222" s="527">
        <v>42840</v>
      </c>
      <c r="F222" s="528"/>
      <c r="G222" s="17">
        <f>+K146</f>
        <v>151</v>
      </c>
      <c r="H222" s="617">
        <f>100/G222</f>
        <v>0.66225165562913912</v>
      </c>
      <c r="I222" s="618"/>
      <c r="J222" s="17">
        <v>20</v>
      </c>
      <c r="K222" s="609">
        <v>100</v>
      </c>
      <c r="L222" s="610"/>
      <c r="M222" s="257"/>
      <c r="N222" s="258"/>
      <c r="O222" s="258"/>
      <c r="P222" s="258"/>
      <c r="Q222" s="258"/>
      <c r="R222" s="258"/>
      <c r="S222" s="258"/>
      <c r="T222" s="259"/>
    </row>
    <row r="223" spans="2:22" s="3" customFormat="1" ht="15.75" customHeight="1" x14ac:dyDescent="0.2">
      <c r="B223" s="472"/>
      <c r="C223" s="94"/>
      <c r="D223" s="95"/>
      <c r="E223" s="92"/>
      <c r="F223" s="17"/>
      <c r="G223" s="20"/>
      <c r="H223" s="20"/>
      <c r="I223" s="17"/>
      <c r="J223" s="19"/>
      <c r="K223" s="19"/>
      <c r="L223" s="93"/>
      <c r="M223" s="257"/>
      <c r="N223" s="258"/>
      <c r="O223" s="258"/>
      <c r="P223" s="258"/>
      <c r="Q223" s="258"/>
      <c r="R223" s="258"/>
      <c r="S223" s="258"/>
      <c r="T223" s="259"/>
    </row>
    <row r="224" spans="2:22" s="3" customFormat="1" ht="29.25" customHeight="1" x14ac:dyDescent="0.2">
      <c r="B224" s="472"/>
      <c r="C224" s="280" t="s">
        <v>82</v>
      </c>
      <c r="D224" s="281"/>
      <c r="E224" s="281"/>
      <c r="F224" s="281"/>
      <c r="G224" s="281"/>
      <c r="H224" s="281"/>
      <c r="I224" s="281"/>
      <c r="J224" s="281"/>
      <c r="K224" s="281"/>
      <c r="L224" s="282"/>
      <c r="M224" s="257"/>
      <c r="N224" s="258"/>
      <c r="O224" s="258"/>
      <c r="P224" s="258"/>
      <c r="Q224" s="258"/>
      <c r="R224" s="258"/>
      <c r="S224" s="258"/>
      <c r="T224" s="259"/>
      <c r="V224" s="23"/>
    </row>
    <row r="225" spans="2:20" s="3" customFormat="1" ht="40.5" customHeight="1" x14ac:dyDescent="0.2">
      <c r="B225" s="472"/>
      <c r="C225" s="612" t="s">
        <v>90</v>
      </c>
      <c r="D225" s="612"/>
      <c r="E225" s="612"/>
      <c r="F225" s="104">
        <v>25</v>
      </c>
      <c r="G225" s="432" t="s">
        <v>91</v>
      </c>
      <c r="H225" s="432"/>
      <c r="I225" s="21">
        <v>15</v>
      </c>
      <c r="J225" s="432" t="s">
        <v>92</v>
      </c>
      <c r="K225" s="432"/>
      <c r="L225" s="92">
        <v>10</v>
      </c>
      <c r="M225" s="260"/>
      <c r="N225" s="261"/>
      <c r="O225" s="261"/>
      <c r="P225" s="261"/>
      <c r="Q225" s="261"/>
      <c r="R225" s="261"/>
      <c r="S225" s="261"/>
      <c r="T225" s="262"/>
    </row>
    <row r="226" spans="2:20" s="3" customFormat="1" ht="27" customHeight="1" x14ac:dyDescent="0.2">
      <c r="B226" s="472"/>
      <c r="C226" s="656" t="s">
        <v>93</v>
      </c>
      <c r="D226" s="657"/>
      <c r="E226" s="657"/>
      <c r="F226" s="657"/>
      <c r="G226" s="657"/>
      <c r="H226" s="657"/>
      <c r="I226" s="657"/>
      <c r="J226" s="657"/>
      <c r="K226" s="657"/>
      <c r="L226" s="657"/>
      <c r="M226" s="657"/>
      <c r="N226" s="657"/>
      <c r="O226" s="657"/>
      <c r="P226" s="657"/>
      <c r="Q226" s="657"/>
      <c r="R226" s="657"/>
      <c r="S226" s="657"/>
      <c r="T226" s="658"/>
    </row>
    <row r="227" spans="2:20" s="3" customFormat="1" ht="22.5" customHeight="1" x14ac:dyDescent="0.2">
      <c r="B227" s="472"/>
      <c r="C227" s="567" t="s">
        <v>83</v>
      </c>
      <c r="D227" s="621"/>
      <c r="E227" s="621"/>
      <c r="F227" s="568"/>
      <c r="G227" s="566" t="s">
        <v>94</v>
      </c>
      <c r="H227" s="566"/>
      <c r="I227" s="566"/>
      <c r="J227" s="233" t="s">
        <v>95</v>
      </c>
      <c r="K227" s="233"/>
      <c r="L227" s="233"/>
      <c r="M227" s="254" t="s">
        <v>84</v>
      </c>
      <c r="N227" s="255"/>
      <c r="O227" s="255"/>
      <c r="P227" s="255"/>
      <c r="Q227" s="255"/>
      <c r="R227" s="255"/>
      <c r="S227" s="255"/>
      <c r="T227" s="256"/>
    </row>
    <row r="228" spans="2:20" s="3" customFormat="1" ht="32.25" customHeight="1" x14ac:dyDescent="0.2">
      <c r="B228" s="472"/>
      <c r="C228" s="566" t="s">
        <v>85</v>
      </c>
      <c r="D228" s="566"/>
      <c r="E228" s="567" t="s">
        <v>519</v>
      </c>
      <c r="F228" s="568"/>
      <c r="G228" s="566"/>
      <c r="H228" s="566"/>
      <c r="I228" s="566"/>
      <c r="J228" s="233"/>
      <c r="K228" s="233"/>
      <c r="L228" s="233"/>
      <c r="M228" s="260"/>
      <c r="N228" s="261"/>
      <c r="O228" s="261"/>
      <c r="P228" s="261"/>
      <c r="Q228" s="261"/>
      <c r="R228" s="261"/>
      <c r="S228" s="261"/>
      <c r="T228" s="262"/>
    </row>
    <row r="229" spans="2:20" s="3" customFormat="1" ht="31.5" customHeight="1" x14ac:dyDescent="0.2">
      <c r="B229" s="472"/>
      <c r="C229" s="620" t="s">
        <v>582</v>
      </c>
      <c r="D229" s="620"/>
      <c r="E229" s="620" t="s">
        <v>583</v>
      </c>
      <c r="F229" s="620"/>
      <c r="G229" s="270" t="s">
        <v>584</v>
      </c>
      <c r="H229" s="270"/>
      <c r="I229" s="270"/>
      <c r="J229" s="569">
        <v>1</v>
      </c>
      <c r="K229" s="569"/>
      <c r="L229" s="569"/>
      <c r="M229" s="611" t="s">
        <v>586</v>
      </c>
      <c r="N229" s="611"/>
      <c r="O229" s="611"/>
      <c r="P229" s="611"/>
      <c r="Q229" s="611"/>
      <c r="R229" s="611"/>
      <c r="S229" s="611"/>
      <c r="T229" s="611"/>
    </row>
    <row r="230" spans="2:20" s="3" customFormat="1" ht="15" customHeight="1" x14ac:dyDescent="0.2">
      <c r="B230" s="228"/>
      <c r="C230" s="300"/>
      <c r="D230" s="300"/>
      <c r="E230" s="300"/>
      <c r="F230" s="300"/>
      <c r="G230" s="300"/>
      <c r="H230" s="300"/>
      <c r="I230" s="300"/>
      <c r="J230" s="300"/>
      <c r="K230" s="300"/>
      <c r="L230" s="300"/>
      <c r="M230" s="300"/>
      <c r="N230" s="300"/>
      <c r="O230" s="300"/>
      <c r="P230" s="300"/>
      <c r="Q230" s="300"/>
      <c r="R230" s="300"/>
      <c r="S230" s="300"/>
      <c r="T230" s="229"/>
    </row>
    <row r="231" spans="2:20" s="3" customFormat="1" ht="27.4" customHeight="1" x14ac:dyDescent="0.2">
      <c r="B231" s="247" t="s">
        <v>71</v>
      </c>
      <c r="C231" s="248"/>
      <c r="D231" s="248"/>
      <c r="E231" s="248"/>
      <c r="F231" s="248"/>
      <c r="G231" s="248"/>
      <c r="H231" s="248"/>
      <c r="I231" s="248"/>
      <c r="J231" s="248"/>
      <c r="K231" s="248"/>
      <c r="L231" s="248"/>
      <c r="M231" s="248"/>
      <c r="N231" s="248"/>
      <c r="O231" s="248"/>
      <c r="P231" s="248"/>
      <c r="Q231" s="248"/>
      <c r="R231" s="248"/>
      <c r="S231" s="248"/>
      <c r="T231" s="249"/>
    </row>
    <row r="232" spans="2:20" s="3" customFormat="1" ht="22.5" customHeight="1" x14ac:dyDescent="0.2">
      <c r="B232" s="280" t="s">
        <v>119</v>
      </c>
      <c r="C232" s="281"/>
      <c r="D232" s="281"/>
      <c r="E232" s="281"/>
      <c r="F232" s="281"/>
      <c r="G232" s="281"/>
      <c r="H232" s="281"/>
      <c r="I232" s="281"/>
      <c r="J232" s="281"/>
      <c r="K232" s="282"/>
      <c r="L232" s="228"/>
      <c r="M232" s="300"/>
      <c r="N232" s="300"/>
      <c r="O232" s="300"/>
      <c r="P232" s="300"/>
      <c r="Q232" s="300"/>
      <c r="R232" s="300"/>
      <c r="S232" s="300"/>
      <c r="T232" s="229"/>
    </row>
    <row r="233" spans="2:20" s="3" customFormat="1" ht="22.5" customHeight="1" x14ac:dyDescent="0.2">
      <c r="B233" s="233" t="s">
        <v>74</v>
      </c>
      <c r="C233" s="233"/>
      <c r="D233" s="233"/>
      <c r="E233" s="228" t="s">
        <v>518</v>
      </c>
      <c r="F233" s="229"/>
      <c r="G233" s="233" t="s">
        <v>64</v>
      </c>
      <c r="H233" s="233"/>
      <c r="I233" s="233" t="s">
        <v>88</v>
      </c>
      <c r="J233" s="233"/>
      <c r="K233" s="233"/>
      <c r="L233" s="294"/>
      <c r="M233" s="380"/>
      <c r="N233" s="380"/>
      <c r="O233" s="380"/>
      <c r="P233" s="380"/>
      <c r="Q233" s="380"/>
      <c r="R233" s="380"/>
      <c r="S233" s="380"/>
      <c r="T233" s="295"/>
    </row>
    <row r="234" spans="2:20" s="3" customFormat="1" ht="22.5" customHeight="1" x14ac:dyDescent="0.2">
      <c r="B234" s="432" t="s">
        <v>76</v>
      </c>
      <c r="C234" s="432"/>
      <c r="D234" s="432"/>
      <c r="E234" s="266">
        <f>+G237/100</f>
        <v>0.65859999999999996</v>
      </c>
      <c r="F234" s="268"/>
      <c r="G234" s="253">
        <v>0.7157</v>
      </c>
      <c r="H234" s="253"/>
      <c r="I234" s="271">
        <f>+E234-G234</f>
        <v>-5.710000000000004E-2</v>
      </c>
      <c r="J234" s="271"/>
      <c r="K234" s="271"/>
      <c r="L234" s="296"/>
      <c r="M234" s="456"/>
      <c r="N234" s="456"/>
      <c r="O234" s="456"/>
      <c r="P234" s="456"/>
      <c r="Q234" s="456"/>
      <c r="R234" s="456"/>
      <c r="S234" s="456"/>
      <c r="T234" s="297"/>
    </row>
    <row r="235" spans="2:20" s="3" customFormat="1" ht="22.5" customHeight="1" x14ac:dyDescent="0.2">
      <c r="B235" s="263"/>
      <c r="C235" s="264"/>
      <c r="D235" s="264"/>
      <c r="E235" s="264"/>
      <c r="F235" s="264"/>
      <c r="G235" s="264"/>
      <c r="H235" s="264"/>
      <c r="I235" s="264"/>
      <c r="J235" s="264"/>
      <c r="K235" s="265"/>
      <c r="L235" s="296"/>
      <c r="M235" s="456"/>
      <c r="N235" s="456"/>
      <c r="O235" s="456"/>
      <c r="P235" s="456"/>
      <c r="Q235" s="456"/>
      <c r="R235" s="456"/>
      <c r="S235" s="456"/>
      <c r="T235" s="297"/>
    </row>
    <row r="236" spans="2:20" s="3" customFormat="1" ht="34.9" customHeight="1" x14ac:dyDescent="0.2">
      <c r="B236" s="233" t="s">
        <v>77</v>
      </c>
      <c r="C236" s="233"/>
      <c r="D236" s="233" t="s">
        <v>66</v>
      </c>
      <c r="E236" s="233"/>
      <c r="F236" s="96" t="s">
        <v>78</v>
      </c>
      <c r="G236" s="480" t="s">
        <v>81</v>
      </c>
      <c r="H236" s="481"/>
      <c r="I236" s="481"/>
      <c r="J236" s="481"/>
      <c r="K236" s="482"/>
      <c r="L236" s="296"/>
      <c r="M236" s="456"/>
      <c r="N236" s="456"/>
      <c r="O236" s="456"/>
      <c r="P236" s="456"/>
      <c r="Q236" s="456"/>
      <c r="R236" s="456"/>
      <c r="S236" s="456"/>
      <c r="T236" s="297"/>
    </row>
    <row r="237" spans="2:20" s="3" customFormat="1" ht="30" customHeight="1" x14ac:dyDescent="0.2">
      <c r="B237" s="269">
        <f>I147</f>
        <v>42684</v>
      </c>
      <c r="C237" s="270"/>
      <c r="D237" s="269">
        <f>J147</f>
        <v>44549</v>
      </c>
      <c r="E237" s="270"/>
      <c r="F237" s="17">
        <f>K147</f>
        <v>1865</v>
      </c>
      <c r="G237" s="609">
        <v>65.86</v>
      </c>
      <c r="H237" s="619"/>
      <c r="I237" s="619"/>
      <c r="J237" s="619"/>
      <c r="K237" s="610"/>
      <c r="L237" s="296"/>
      <c r="M237" s="456"/>
      <c r="N237" s="456"/>
      <c r="O237" s="456"/>
      <c r="P237" s="456"/>
      <c r="Q237" s="456"/>
      <c r="R237" s="456"/>
      <c r="S237" s="456"/>
      <c r="T237" s="297"/>
    </row>
    <row r="238" spans="2:20" s="3" customFormat="1" ht="25.5" customHeight="1" x14ac:dyDescent="0.2">
      <c r="B238" s="263"/>
      <c r="C238" s="264"/>
      <c r="D238" s="264"/>
      <c r="E238" s="264"/>
      <c r="F238" s="264"/>
      <c r="G238" s="264"/>
      <c r="H238" s="264"/>
      <c r="I238" s="264"/>
      <c r="J238" s="264"/>
      <c r="K238" s="265"/>
      <c r="L238" s="296"/>
      <c r="M238" s="456"/>
      <c r="N238" s="456"/>
      <c r="O238" s="456"/>
      <c r="P238" s="456"/>
      <c r="Q238" s="456"/>
      <c r="R238" s="456"/>
      <c r="S238" s="456"/>
      <c r="T238" s="297"/>
    </row>
    <row r="239" spans="2:20" s="3" customFormat="1" ht="24" customHeight="1" x14ac:dyDescent="0.2">
      <c r="B239" s="280" t="s">
        <v>82</v>
      </c>
      <c r="C239" s="281"/>
      <c r="D239" s="281"/>
      <c r="E239" s="281"/>
      <c r="F239" s="281"/>
      <c r="G239" s="281"/>
      <c r="H239" s="281"/>
      <c r="I239" s="281"/>
      <c r="J239" s="281"/>
      <c r="K239" s="282"/>
      <c r="L239" s="298"/>
      <c r="M239" s="381"/>
      <c r="N239" s="381"/>
      <c r="O239" s="381"/>
      <c r="P239" s="381"/>
      <c r="Q239" s="381"/>
      <c r="R239" s="381"/>
      <c r="S239" s="381"/>
      <c r="T239" s="299"/>
    </row>
    <row r="240" spans="2:20" s="3" customFormat="1" ht="37.5" customHeight="1" x14ac:dyDescent="0.2">
      <c r="B240" s="486" t="s">
        <v>96</v>
      </c>
      <c r="C240" s="487"/>
      <c r="D240" s="487"/>
      <c r="E240" s="487"/>
      <c r="F240" s="488"/>
      <c r="G240" s="622" t="s">
        <v>97</v>
      </c>
      <c r="H240" s="622"/>
      <c r="I240" s="608" t="s">
        <v>98</v>
      </c>
      <c r="J240" s="608"/>
      <c r="K240" s="97" t="s">
        <v>431</v>
      </c>
      <c r="L240" s="486" t="s">
        <v>99</v>
      </c>
      <c r="M240" s="487"/>
      <c r="N240" s="487"/>
      <c r="O240" s="487"/>
      <c r="P240" s="487"/>
      <c r="Q240" s="487"/>
      <c r="R240" s="487"/>
      <c r="S240" s="487"/>
      <c r="T240" s="488"/>
    </row>
    <row r="241" spans="2:39" s="3" customFormat="1" ht="33" customHeight="1" x14ac:dyDescent="0.25">
      <c r="B241" s="600" t="s">
        <v>100</v>
      </c>
      <c r="C241" s="601"/>
      <c r="D241" s="601"/>
      <c r="E241" s="601"/>
      <c r="F241" s="602"/>
      <c r="G241" s="233" t="s">
        <v>101</v>
      </c>
      <c r="H241" s="233"/>
      <c r="I241" s="623" t="s">
        <v>101</v>
      </c>
      <c r="J241" s="623"/>
      <c r="K241" s="24"/>
      <c r="L241" s="624"/>
      <c r="M241" s="625"/>
      <c r="N241" s="625"/>
      <c r="O241" s="625"/>
      <c r="P241" s="625"/>
      <c r="Q241" s="625"/>
      <c r="R241" s="625"/>
      <c r="S241" s="625"/>
      <c r="T241" s="626"/>
    </row>
    <row r="242" spans="2:39" s="3" customFormat="1" ht="28.15" customHeight="1" x14ac:dyDescent="0.2">
      <c r="B242" s="272" t="s">
        <v>83</v>
      </c>
      <c r="C242" s="272"/>
      <c r="D242" s="272"/>
      <c r="E242" s="272"/>
      <c r="F242" s="272" t="s">
        <v>46</v>
      </c>
      <c r="G242" s="272"/>
      <c r="H242" s="272"/>
      <c r="I242" s="272"/>
      <c r="J242" s="274" t="s">
        <v>84</v>
      </c>
      <c r="K242" s="275"/>
      <c r="L242" s="275"/>
      <c r="M242" s="275"/>
      <c r="N242" s="275"/>
      <c r="O242" s="275"/>
      <c r="P242" s="275"/>
      <c r="Q242" s="275"/>
      <c r="R242" s="275"/>
      <c r="S242" s="275"/>
      <c r="T242" s="276"/>
    </row>
    <row r="243" spans="2:39" s="3" customFormat="1" ht="28.15" customHeight="1" x14ac:dyDescent="0.2">
      <c r="B243" s="272" t="s">
        <v>85</v>
      </c>
      <c r="C243" s="272"/>
      <c r="D243" s="272" t="s">
        <v>519</v>
      </c>
      <c r="E243" s="272"/>
      <c r="F243" s="272"/>
      <c r="G243" s="272"/>
      <c r="H243" s="272"/>
      <c r="I243" s="272"/>
      <c r="J243" s="277"/>
      <c r="K243" s="278"/>
      <c r="L243" s="278"/>
      <c r="M243" s="278"/>
      <c r="N243" s="278"/>
      <c r="O243" s="278"/>
      <c r="P243" s="278"/>
      <c r="Q243" s="278"/>
      <c r="R243" s="278"/>
      <c r="S243" s="278"/>
      <c r="T243" s="279"/>
    </row>
    <row r="244" spans="2:39" s="3" customFormat="1" ht="65.45" customHeight="1" x14ac:dyDescent="0.2">
      <c r="B244" s="250" t="s">
        <v>801</v>
      </c>
      <c r="C244" s="252"/>
      <c r="D244" s="250" t="s">
        <v>802</v>
      </c>
      <c r="E244" s="252"/>
      <c r="F244" s="250" t="s">
        <v>597</v>
      </c>
      <c r="G244" s="251"/>
      <c r="H244" s="251"/>
      <c r="I244" s="252"/>
      <c r="J244" s="239" t="s">
        <v>912</v>
      </c>
      <c r="K244" s="240"/>
      <c r="L244" s="240"/>
      <c r="M244" s="240"/>
      <c r="N244" s="240"/>
      <c r="O244" s="240"/>
      <c r="P244" s="240"/>
      <c r="Q244" s="240"/>
      <c r="R244" s="240"/>
      <c r="S244" s="240"/>
      <c r="T244" s="241"/>
    </row>
    <row r="245" spans="2:39" s="3" customFormat="1" ht="72" customHeight="1" x14ac:dyDescent="0.2">
      <c r="B245" s="250" t="s">
        <v>803</v>
      </c>
      <c r="C245" s="252"/>
      <c r="D245" s="250"/>
      <c r="E245" s="252"/>
      <c r="F245" s="250" t="s">
        <v>841</v>
      </c>
      <c r="G245" s="251"/>
      <c r="H245" s="251"/>
      <c r="I245" s="252"/>
      <c r="J245" s="239" t="s">
        <v>913</v>
      </c>
      <c r="K245" s="240"/>
      <c r="L245" s="240"/>
      <c r="M245" s="240"/>
      <c r="N245" s="240"/>
      <c r="O245" s="240"/>
      <c r="P245" s="240"/>
      <c r="Q245" s="240"/>
      <c r="R245" s="240"/>
      <c r="S245" s="240"/>
      <c r="T245" s="241"/>
    </row>
    <row r="246" spans="2:39" s="3" customFormat="1" ht="36.6" customHeight="1" x14ac:dyDescent="0.2">
      <c r="B246" s="250" t="s">
        <v>746</v>
      </c>
      <c r="C246" s="252"/>
      <c r="D246" s="250" t="s">
        <v>747</v>
      </c>
      <c r="E246" s="252"/>
      <c r="F246" s="250"/>
      <c r="G246" s="251"/>
      <c r="H246" s="251"/>
      <c r="I246" s="252"/>
      <c r="J246" s="239" t="s">
        <v>796</v>
      </c>
      <c r="K246" s="240"/>
      <c r="L246" s="240"/>
      <c r="M246" s="240"/>
      <c r="N246" s="240"/>
      <c r="O246" s="240"/>
      <c r="P246" s="240"/>
      <c r="Q246" s="240"/>
      <c r="R246" s="240"/>
      <c r="S246" s="240"/>
      <c r="T246" s="241"/>
    </row>
    <row r="247" spans="2:39" s="3" customFormat="1" ht="58.15" customHeight="1" x14ac:dyDescent="0.2">
      <c r="B247" s="250" t="s">
        <v>748</v>
      </c>
      <c r="C247" s="252"/>
      <c r="D247" s="250"/>
      <c r="E247" s="252"/>
      <c r="F247" s="250" t="s">
        <v>749</v>
      </c>
      <c r="G247" s="251"/>
      <c r="H247" s="251"/>
      <c r="I247" s="252"/>
      <c r="J247" s="239" t="s">
        <v>797</v>
      </c>
      <c r="K247" s="240"/>
      <c r="L247" s="240"/>
      <c r="M247" s="240"/>
      <c r="N247" s="240"/>
      <c r="O247" s="240"/>
      <c r="P247" s="240"/>
      <c r="Q247" s="240"/>
      <c r="R247" s="240"/>
      <c r="S247" s="240"/>
      <c r="T247" s="241"/>
    </row>
    <row r="248" spans="2:39" s="3" customFormat="1" ht="15" customHeight="1" x14ac:dyDescent="0.2">
      <c r="B248" s="228"/>
      <c r="C248" s="300"/>
      <c r="D248" s="300"/>
      <c r="E248" s="300"/>
      <c r="F248" s="300"/>
      <c r="G248" s="300"/>
      <c r="H248" s="300"/>
      <c r="I248" s="300"/>
      <c r="J248" s="300"/>
      <c r="K248" s="300"/>
      <c r="L248" s="300"/>
      <c r="M248" s="300"/>
      <c r="N248" s="300"/>
      <c r="O248" s="300"/>
      <c r="P248" s="300"/>
      <c r="Q248" s="300"/>
      <c r="R248" s="300"/>
      <c r="S248" s="300"/>
      <c r="T248" s="229"/>
    </row>
    <row r="249" spans="2:39" s="3" customFormat="1" ht="22.5" customHeight="1" x14ac:dyDescent="0.2">
      <c r="B249" s="477" t="s">
        <v>102</v>
      </c>
      <c r="C249" s="478"/>
      <c r="D249" s="478"/>
      <c r="E249" s="478"/>
      <c r="F249" s="478"/>
      <c r="G249" s="478"/>
      <c r="H249" s="478"/>
      <c r="I249" s="478"/>
      <c r="J249" s="478"/>
      <c r="K249" s="478"/>
      <c r="L249" s="478"/>
      <c r="M249" s="478"/>
      <c r="N249" s="478"/>
      <c r="O249" s="478"/>
      <c r="P249" s="478"/>
      <c r="Q249" s="478"/>
      <c r="R249" s="478"/>
      <c r="S249" s="478"/>
      <c r="T249" s="479"/>
    </row>
    <row r="250" spans="2:39" s="3" customFormat="1" ht="30.4" customHeight="1" x14ac:dyDescent="0.2">
      <c r="B250" s="471" t="s">
        <v>87</v>
      </c>
      <c r="C250" s="537" t="s">
        <v>743</v>
      </c>
      <c r="D250" s="564"/>
      <c r="E250" s="564"/>
      <c r="F250" s="564"/>
      <c r="G250" s="564"/>
      <c r="H250" s="564"/>
      <c r="I250" s="564"/>
      <c r="J250" s="564"/>
      <c r="K250" s="564"/>
      <c r="L250" s="564"/>
      <c r="M250" s="564"/>
      <c r="N250" s="564"/>
      <c r="O250" s="564"/>
      <c r="P250" s="564"/>
      <c r="Q250" s="564"/>
      <c r="R250" s="564"/>
      <c r="S250" s="564"/>
      <c r="T250" s="565"/>
    </row>
    <row r="251" spans="2:39" s="3" customFormat="1" ht="22.5" customHeight="1" x14ac:dyDescent="0.2">
      <c r="B251" s="472"/>
      <c r="C251" s="280" t="s">
        <v>119</v>
      </c>
      <c r="D251" s="281"/>
      <c r="E251" s="281"/>
      <c r="F251" s="281"/>
      <c r="G251" s="281"/>
      <c r="H251" s="281"/>
      <c r="I251" s="281"/>
      <c r="J251" s="281"/>
      <c r="K251" s="281"/>
      <c r="L251" s="282"/>
      <c r="M251" s="280"/>
      <c r="N251" s="281"/>
      <c r="O251" s="281"/>
      <c r="P251" s="281"/>
      <c r="Q251" s="281"/>
      <c r="R251" s="281"/>
      <c r="S251" s="281"/>
      <c r="T251" s="282"/>
    </row>
    <row r="252" spans="2:39" s="3" customFormat="1" ht="22.5" customHeight="1" x14ac:dyDescent="0.2">
      <c r="B252" s="472"/>
      <c r="C252" s="233" t="s">
        <v>74</v>
      </c>
      <c r="D252" s="233"/>
      <c r="E252" s="233"/>
      <c r="F252" s="233" t="s">
        <v>518</v>
      </c>
      <c r="G252" s="233"/>
      <c r="H252" s="233" t="s">
        <v>64</v>
      </c>
      <c r="I252" s="233"/>
      <c r="J252" s="233" t="s">
        <v>88</v>
      </c>
      <c r="K252" s="233"/>
      <c r="L252" s="233"/>
      <c r="M252" s="294"/>
      <c r="N252" s="380"/>
      <c r="O252" s="380"/>
      <c r="P252" s="380"/>
      <c r="Q252" s="380"/>
      <c r="R252" s="380"/>
      <c r="S252" s="380"/>
      <c r="T252" s="295"/>
    </row>
    <row r="253" spans="2:39" s="3" customFormat="1" ht="58.5" customHeight="1" x14ac:dyDescent="0.2">
      <c r="B253" s="472"/>
      <c r="C253" s="233" t="s">
        <v>74</v>
      </c>
      <c r="D253" s="233"/>
      <c r="E253" s="233"/>
      <c r="F253" s="233" t="s">
        <v>518</v>
      </c>
      <c r="G253" s="233"/>
      <c r="H253" s="233" t="s">
        <v>64</v>
      </c>
      <c r="I253" s="233"/>
      <c r="J253" s="233" t="s">
        <v>88</v>
      </c>
      <c r="K253" s="233"/>
      <c r="L253" s="233"/>
      <c r="M253" s="296"/>
      <c r="N253" s="456"/>
      <c r="O253" s="456"/>
      <c r="P253" s="456"/>
      <c r="Q253" s="456"/>
      <c r="R253" s="456"/>
      <c r="S253" s="456"/>
      <c r="T253" s="297"/>
      <c r="V253" s="68"/>
      <c r="W253" s="68"/>
      <c r="X253" s="68"/>
      <c r="Y253" s="68"/>
      <c r="Z253" s="68"/>
      <c r="AA253" s="68"/>
      <c r="AB253" s="68"/>
      <c r="AC253" s="68"/>
      <c r="AD253" s="68"/>
      <c r="AE253" s="68"/>
      <c r="AF253" s="68"/>
      <c r="AG253" s="68"/>
      <c r="AH253" s="68"/>
      <c r="AI253" s="68"/>
      <c r="AJ253" s="68"/>
      <c r="AK253" s="68"/>
      <c r="AL253" s="68"/>
      <c r="AM253" s="68"/>
    </row>
    <row r="254" spans="2:39" s="3" customFormat="1" ht="14.25" x14ac:dyDescent="0.2">
      <c r="B254" s="472"/>
      <c r="C254" s="432" t="s">
        <v>76</v>
      </c>
      <c r="D254" s="432"/>
      <c r="E254" s="432"/>
      <c r="F254" s="473">
        <f>+H257</f>
        <v>1</v>
      </c>
      <c r="G254" s="473"/>
      <c r="H254" s="473">
        <v>1</v>
      </c>
      <c r="I254" s="473"/>
      <c r="J254" s="473">
        <f>+F254</f>
        <v>1</v>
      </c>
      <c r="K254" s="473"/>
      <c r="L254" s="473"/>
      <c r="M254" s="296"/>
      <c r="N254" s="456"/>
      <c r="O254" s="456"/>
      <c r="P254" s="456"/>
      <c r="Q254" s="456"/>
      <c r="R254" s="456"/>
      <c r="S254" s="456"/>
      <c r="T254" s="297"/>
      <c r="V254" s="68"/>
      <c r="W254" s="68"/>
      <c r="X254" s="68"/>
      <c r="Y254" s="68"/>
      <c r="Z254" s="68"/>
      <c r="AA254" s="68"/>
      <c r="AB254" s="68"/>
      <c r="AC254" s="68"/>
      <c r="AD254" s="68"/>
      <c r="AE254" s="68"/>
      <c r="AF254" s="68"/>
      <c r="AG254" s="68"/>
      <c r="AH254" s="68"/>
      <c r="AI254" s="68"/>
      <c r="AJ254" s="68"/>
      <c r="AK254" s="68"/>
      <c r="AL254" s="68"/>
      <c r="AM254" s="68"/>
    </row>
    <row r="255" spans="2:39" s="3" customFormat="1" ht="14.25" customHeight="1" x14ac:dyDescent="0.2">
      <c r="B255" s="472"/>
      <c r="C255" s="152"/>
      <c r="D255" s="152"/>
      <c r="E255" s="152"/>
      <c r="F255" s="151"/>
      <c r="G255" s="151"/>
      <c r="H255" s="151"/>
      <c r="I255" s="151"/>
      <c r="J255" s="151"/>
      <c r="K255" s="151"/>
      <c r="L255" s="151"/>
      <c r="M255" s="296"/>
      <c r="N255" s="456"/>
      <c r="O255" s="456"/>
      <c r="P255" s="456"/>
      <c r="Q255" s="456"/>
      <c r="R255" s="456"/>
      <c r="S255" s="456"/>
      <c r="T255" s="297"/>
    </row>
    <row r="256" spans="2:39" ht="30" x14ac:dyDescent="0.2">
      <c r="B256" s="472"/>
      <c r="C256" s="233" t="s">
        <v>77</v>
      </c>
      <c r="D256" s="233"/>
      <c r="E256" s="228" t="s">
        <v>66</v>
      </c>
      <c r="F256" s="229"/>
      <c r="G256" s="150" t="s">
        <v>78</v>
      </c>
      <c r="H256" s="480" t="s">
        <v>81</v>
      </c>
      <c r="I256" s="481"/>
      <c r="J256" s="481"/>
      <c r="K256" s="481"/>
      <c r="L256" s="482"/>
      <c r="M256" s="296"/>
      <c r="N256" s="456"/>
      <c r="O256" s="456"/>
      <c r="P256" s="456"/>
      <c r="Q256" s="456"/>
      <c r="R256" s="456"/>
      <c r="S256" s="456"/>
      <c r="T256" s="297"/>
    </row>
    <row r="257" spans="2:20" ht="27.75" customHeight="1" x14ac:dyDescent="0.2">
      <c r="B257" s="472"/>
      <c r="C257" s="269">
        <f>I149</f>
        <v>42684</v>
      </c>
      <c r="D257" s="269"/>
      <c r="E257" s="527">
        <f>J149</f>
        <v>43921</v>
      </c>
      <c r="F257" s="528"/>
      <c r="G257" s="17">
        <f>+K149</f>
        <v>0</v>
      </c>
      <c r="H257" s="483">
        <v>1</v>
      </c>
      <c r="I257" s="484"/>
      <c r="J257" s="484"/>
      <c r="K257" s="484"/>
      <c r="L257" s="485"/>
      <c r="M257" s="296"/>
      <c r="N257" s="456"/>
      <c r="O257" s="456"/>
      <c r="P257" s="456"/>
      <c r="Q257" s="456"/>
      <c r="R257" s="456"/>
      <c r="S257" s="456"/>
      <c r="T257" s="297"/>
    </row>
    <row r="258" spans="2:20" ht="14.1" customHeight="1" x14ac:dyDescent="0.2">
      <c r="B258" s="472"/>
      <c r="C258" s="228" t="s">
        <v>82</v>
      </c>
      <c r="D258" s="300"/>
      <c r="E258" s="300"/>
      <c r="F258" s="300"/>
      <c r="G258" s="300"/>
      <c r="H258" s="300"/>
      <c r="I258" s="300"/>
      <c r="J258" s="300"/>
      <c r="K258" s="300"/>
      <c r="L258" s="229"/>
      <c r="M258" s="298"/>
      <c r="N258" s="381"/>
      <c r="O258" s="381"/>
      <c r="P258" s="381"/>
      <c r="Q258" s="381"/>
      <c r="R258" s="381"/>
      <c r="S258" s="381"/>
      <c r="T258" s="299"/>
    </row>
    <row r="259" spans="2:20" s="3" customFormat="1" ht="15" customHeight="1" x14ac:dyDescent="0.2">
      <c r="B259" s="472"/>
      <c r="C259" s="228" t="s">
        <v>96</v>
      </c>
      <c r="D259" s="300"/>
      <c r="E259" s="300"/>
      <c r="F259" s="300"/>
      <c r="G259" s="229"/>
      <c r="H259" s="233" t="s">
        <v>103</v>
      </c>
      <c r="I259" s="233"/>
      <c r="J259" s="233" t="s">
        <v>98</v>
      </c>
      <c r="K259" s="233"/>
      <c r="L259" s="149" t="s">
        <v>431</v>
      </c>
      <c r="M259" s="486" t="s">
        <v>99</v>
      </c>
      <c r="N259" s="487"/>
      <c r="O259" s="487"/>
      <c r="P259" s="487"/>
      <c r="Q259" s="487"/>
      <c r="R259" s="487"/>
      <c r="S259" s="487"/>
      <c r="T259" s="488"/>
    </row>
    <row r="260" spans="2:20" ht="15" x14ac:dyDescent="0.2">
      <c r="B260" s="472"/>
      <c r="C260" s="228" t="s">
        <v>101</v>
      </c>
      <c r="D260" s="300"/>
      <c r="E260" s="300"/>
      <c r="F260" s="300"/>
      <c r="G260" s="229"/>
      <c r="H260" s="233" t="s">
        <v>101</v>
      </c>
      <c r="I260" s="233"/>
      <c r="J260" s="607" t="s">
        <v>101</v>
      </c>
      <c r="K260" s="607"/>
      <c r="L260" s="150" t="s">
        <v>101</v>
      </c>
      <c r="M260" s="263"/>
      <c r="N260" s="264"/>
      <c r="O260" s="264"/>
      <c r="P260" s="264"/>
      <c r="Q260" s="264"/>
      <c r="R260" s="264"/>
      <c r="S260" s="264"/>
      <c r="T260" s="265"/>
    </row>
    <row r="261" spans="2:20" ht="24" customHeight="1" x14ac:dyDescent="0.2">
      <c r="B261" s="472"/>
      <c r="C261" s="233" t="s">
        <v>83</v>
      </c>
      <c r="D261" s="233"/>
      <c r="E261" s="233"/>
      <c r="F261" s="233"/>
      <c r="G261" s="233" t="s">
        <v>46</v>
      </c>
      <c r="H261" s="233"/>
      <c r="I261" s="233"/>
      <c r="J261" s="233"/>
      <c r="K261" s="529" t="s">
        <v>84</v>
      </c>
      <c r="L261" s="529"/>
      <c r="M261" s="529"/>
      <c r="N261" s="529"/>
      <c r="O261" s="529"/>
      <c r="P261" s="529"/>
      <c r="Q261" s="529"/>
      <c r="R261" s="529"/>
      <c r="S261" s="529"/>
      <c r="T261" s="530"/>
    </row>
    <row r="262" spans="2:20" ht="23.45" customHeight="1" x14ac:dyDescent="0.2">
      <c r="B262" s="472"/>
      <c r="C262" s="233" t="s">
        <v>85</v>
      </c>
      <c r="D262" s="233"/>
      <c r="E262" s="233" t="s">
        <v>519</v>
      </c>
      <c r="F262" s="233"/>
      <c r="G262" s="233"/>
      <c r="H262" s="233"/>
      <c r="I262" s="233"/>
      <c r="J262" s="233"/>
      <c r="K262" s="531"/>
      <c r="L262" s="531"/>
      <c r="M262" s="531"/>
      <c r="N262" s="531"/>
      <c r="O262" s="531"/>
      <c r="P262" s="531"/>
      <c r="Q262" s="531"/>
      <c r="R262" s="531"/>
      <c r="S262" s="531"/>
      <c r="T262" s="532"/>
    </row>
    <row r="263" spans="2:20" ht="30.6" customHeight="1" x14ac:dyDescent="0.2">
      <c r="B263" s="472"/>
      <c r="C263" s="244" t="s">
        <v>704</v>
      </c>
      <c r="D263" s="252"/>
      <c r="E263" s="244" t="s">
        <v>705</v>
      </c>
      <c r="F263" s="252"/>
      <c r="G263" s="244" t="s">
        <v>612</v>
      </c>
      <c r="H263" s="245"/>
      <c r="I263" s="245"/>
      <c r="J263" s="246"/>
      <c r="K263" s="239" t="s">
        <v>709</v>
      </c>
      <c r="L263" s="240"/>
      <c r="M263" s="240"/>
      <c r="N263" s="240"/>
      <c r="O263" s="240"/>
      <c r="P263" s="240"/>
      <c r="Q263" s="240"/>
      <c r="R263" s="240"/>
      <c r="S263" s="240"/>
      <c r="T263" s="241"/>
    </row>
    <row r="264" spans="2:20" ht="37.9" customHeight="1" x14ac:dyDescent="0.2">
      <c r="B264" s="472"/>
      <c r="C264" s="244" t="s">
        <v>704</v>
      </c>
      <c r="D264" s="252"/>
      <c r="E264" s="244" t="s">
        <v>706</v>
      </c>
      <c r="F264" s="252"/>
      <c r="G264" s="244" t="s">
        <v>714</v>
      </c>
      <c r="H264" s="245"/>
      <c r="I264" s="245"/>
      <c r="J264" s="246"/>
      <c r="K264" s="239" t="s">
        <v>709</v>
      </c>
      <c r="L264" s="240"/>
      <c r="M264" s="240"/>
      <c r="N264" s="240"/>
      <c r="O264" s="240"/>
      <c r="P264" s="240"/>
      <c r="Q264" s="240"/>
      <c r="R264" s="240"/>
      <c r="S264" s="240"/>
      <c r="T264" s="241"/>
    </row>
    <row r="265" spans="2:20" ht="30.6" customHeight="1" x14ac:dyDescent="0.2">
      <c r="B265" s="570"/>
      <c r="C265" s="244" t="s">
        <v>704</v>
      </c>
      <c r="D265" s="252"/>
      <c r="E265" s="244" t="s">
        <v>705</v>
      </c>
      <c r="F265" s="252"/>
      <c r="G265" s="244" t="s">
        <v>707</v>
      </c>
      <c r="H265" s="245"/>
      <c r="I265" s="245"/>
      <c r="J265" s="246"/>
      <c r="K265" s="239" t="s">
        <v>709</v>
      </c>
      <c r="L265" s="240"/>
      <c r="M265" s="240"/>
      <c r="N265" s="240"/>
      <c r="O265" s="240"/>
      <c r="P265" s="240"/>
      <c r="Q265" s="240"/>
      <c r="R265" s="240"/>
      <c r="S265" s="240"/>
      <c r="T265" s="241"/>
    </row>
    <row r="266" spans="2:20" ht="27.75" customHeight="1" x14ac:dyDescent="0.2">
      <c r="B266" s="228"/>
      <c r="C266" s="300"/>
      <c r="D266" s="300"/>
      <c r="E266" s="300"/>
      <c r="F266" s="300"/>
      <c r="G266" s="300"/>
      <c r="H266" s="300"/>
      <c r="I266" s="300"/>
      <c r="J266" s="300"/>
      <c r="K266" s="300"/>
      <c r="L266" s="300"/>
      <c r="M266" s="300"/>
      <c r="N266" s="300"/>
      <c r="O266" s="300"/>
      <c r="P266" s="300"/>
      <c r="Q266" s="300"/>
      <c r="R266" s="300"/>
      <c r="S266" s="300"/>
      <c r="T266" s="229"/>
    </row>
    <row r="267" spans="2:20" ht="27" customHeight="1" x14ac:dyDescent="0.2">
      <c r="B267" s="471" t="s">
        <v>89</v>
      </c>
      <c r="C267" s="536" t="s">
        <v>587</v>
      </c>
      <c r="D267" s="537"/>
      <c r="E267" s="537"/>
      <c r="F267" s="537"/>
      <c r="G267" s="537"/>
      <c r="H267" s="537"/>
      <c r="I267" s="537"/>
      <c r="J267" s="537"/>
      <c r="K267" s="537"/>
      <c r="L267" s="537"/>
      <c r="M267" s="537"/>
      <c r="N267" s="537"/>
      <c r="O267" s="537"/>
      <c r="P267" s="537"/>
      <c r="Q267" s="537"/>
      <c r="R267" s="537"/>
      <c r="S267" s="537"/>
      <c r="T267" s="538"/>
    </row>
    <row r="268" spans="2:20" ht="14.1" customHeight="1" x14ac:dyDescent="0.2">
      <c r="B268" s="472"/>
      <c r="C268" s="280" t="s">
        <v>119</v>
      </c>
      <c r="D268" s="281"/>
      <c r="E268" s="281"/>
      <c r="F268" s="281"/>
      <c r="G268" s="281"/>
      <c r="H268" s="281"/>
      <c r="I268" s="281"/>
      <c r="J268" s="281"/>
      <c r="K268" s="281"/>
      <c r="L268" s="282"/>
      <c r="M268" s="280"/>
      <c r="N268" s="281"/>
      <c r="O268" s="281"/>
      <c r="P268" s="281"/>
      <c r="Q268" s="281"/>
      <c r="R268" s="281"/>
      <c r="S268" s="281"/>
      <c r="T268" s="282"/>
    </row>
    <row r="269" spans="2:20" ht="27.75" customHeight="1" x14ac:dyDescent="0.2">
      <c r="B269" s="472"/>
      <c r="C269" s="233" t="s">
        <v>74</v>
      </c>
      <c r="D269" s="233"/>
      <c r="E269" s="233"/>
      <c r="F269" s="233" t="s">
        <v>518</v>
      </c>
      <c r="G269" s="233"/>
      <c r="H269" s="233" t="s">
        <v>64</v>
      </c>
      <c r="I269" s="233"/>
      <c r="J269" s="233" t="s">
        <v>75</v>
      </c>
      <c r="K269" s="233"/>
      <c r="L269" s="233"/>
      <c r="M269" s="294"/>
      <c r="N269" s="380"/>
      <c r="O269" s="380"/>
      <c r="P269" s="380"/>
      <c r="Q269" s="380"/>
      <c r="R269" s="380"/>
      <c r="S269" s="380"/>
      <c r="T269" s="295"/>
    </row>
    <row r="270" spans="2:20" ht="21.6" customHeight="1" x14ac:dyDescent="0.2">
      <c r="B270" s="472"/>
      <c r="C270" s="432" t="s">
        <v>76</v>
      </c>
      <c r="D270" s="432"/>
      <c r="E270" s="432"/>
      <c r="F270" s="473">
        <v>1</v>
      </c>
      <c r="G270" s="473"/>
      <c r="H270" s="473">
        <v>1</v>
      </c>
      <c r="I270" s="473"/>
      <c r="J270" s="253">
        <f>F270-H270</f>
        <v>0</v>
      </c>
      <c r="K270" s="253"/>
      <c r="L270" s="253"/>
      <c r="M270" s="298"/>
      <c r="N270" s="381"/>
      <c r="O270" s="381"/>
      <c r="P270" s="381"/>
      <c r="Q270" s="381"/>
      <c r="R270" s="381"/>
      <c r="S270" s="381"/>
      <c r="T270" s="299"/>
    </row>
    <row r="271" spans="2:20" ht="24" customHeight="1" x14ac:dyDescent="0.2">
      <c r="B271" s="472"/>
      <c r="C271" s="272" t="s">
        <v>83</v>
      </c>
      <c r="D271" s="272"/>
      <c r="E271" s="272"/>
      <c r="F271" s="272"/>
      <c r="G271" s="272" t="s">
        <v>46</v>
      </c>
      <c r="H271" s="272"/>
      <c r="I271" s="272"/>
      <c r="J271" s="272"/>
      <c r="K271" s="274" t="s">
        <v>84</v>
      </c>
      <c r="L271" s="275"/>
      <c r="M271" s="275"/>
      <c r="N271" s="275"/>
      <c r="O271" s="275"/>
      <c r="P271" s="275"/>
      <c r="Q271" s="275"/>
      <c r="R271" s="275"/>
      <c r="S271" s="275"/>
      <c r="T271" s="276"/>
    </row>
    <row r="272" spans="2:20" ht="24.4" customHeight="1" x14ac:dyDescent="0.2">
      <c r="B272" s="472"/>
      <c r="C272" s="272" t="s">
        <v>85</v>
      </c>
      <c r="D272" s="272"/>
      <c r="E272" s="272" t="s">
        <v>519</v>
      </c>
      <c r="F272" s="272"/>
      <c r="G272" s="272"/>
      <c r="H272" s="272"/>
      <c r="I272" s="272"/>
      <c r="J272" s="272"/>
      <c r="K272" s="277"/>
      <c r="L272" s="278"/>
      <c r="M272" s="278"/>
      <c r="N272" s="278"/>
      <c r="O272" s="278"/>
      <c r="P272" s="278"/>
      <c r="Q272" s="278"/>
      <c r="R272" s="278"/>
      <c r="S272" s="278"/>
      <c r="T272" s="279"/>
    </row>
    <row r="273" spans="2:23" ht="30" customHeight="1" x14ac:dyDescent="0.2">
      <c r="B273" s="472"/>
      <c r="C273" s="244" t="s">
        <v>708</v>
      </c>
      <c r="D273" s="252"/>
      <c r="E273" s="244" t="s">
        <v>680</v>
      </c>
      <c r="F273" s="252"/>
      <c r="G273" s="244" t="s">
        <v>612</v>
      </c>
      <c r="H273" s="245"/>
      <c r="I273" s="245"/>
      <c r="J273" s="246"/>
      <c r="K273" s="239" t="s">
        <v>709</v>
      </c>
      <c r="L273" s="240"/>
      <c r="M273" s="240"/>
      <c r="N273" s="240"/>
      <c r="O273" s="240"/>
      <c r="P273" s="240"/>
      <c r="Q273" s="240"/>
      <c r="R273" s="240"/>
      <c r="S273" s="240"/>
      <c r="T273" s="241"/>
    </row>
    <row r="274" spans="2:23" ht="38.450000000000003" customHeight="1" x14ac:dyDescent="0.2">
      <c r="B274" s="472"/>
      <c r="C274" s="244" t="s">
        <v>708</v>
      </c>
      <c r="D274" s="252"/>
      <c r="E274" s="244" t="s">
        <v>680</v>
      </c>
      <c r="F274" s="252"/>
      <c r="G274" s="244" t="s">
        <v>653</v>
      </c>
      <c r="H274" s="245"/>
      <c r="I274" s="245"/>
      <c r="J274" s="246"/>
      <c r="K274" s="239" t="s">
        <v>709</v>
      </c>
      <c r="L274" s="240"/>
      <c r="M274" s="240"/>
      <c r="N274" s="240"/>
      <c r="O274" s="240"/>
      <c r="P274" s="240"/>
      <c r="Q274" s="240"/>
      <c r="R274" s="240"/>
      <c r="S274" s="240"/>
      <c r="T274" s="241"/>
    </row>
    <row r="275" spans="2:23" ht="30.6" customHeight="1" x14ac:dyDescent="0.2">
      <c r="B275" s="472"/>
      <c r="C275" s="244" t="s">
        <v>640</v>
      </c>
      <c r="D275" s="246"/>
      <c r="E275" s="244"/>
      <c r="F275" s="252"/>
      <c r="G275" s="250" t="s">
        <v>654</v>
      </c>
      <c r="H275" s="251"/>
      <c r="I275" s="251"/>
      <c r="J275" s="252"/>
      <c r="K275" s="239" t="s">
        <v>709</v>
      </c>
      <c r="L275" s="240"/>
      <c r="M275" s="240"/>
      <c r="N275" s="240"/>
      <c r="O275" s="240"/>
      <c r="P275" s="240"/>
      <c r="Q275" s="240"/>
      <c r="R275" s="240"/>
      <c r="S275" s="240"/>
      <c r="T275" s="241"/>
    </row>
    <row r="276" spans="2:23" ht="30.6" customHeight="1" x14ac:dyDescent="0.2">
      <c r="B276" s="472"/>
      <c r="C276" s="244" t="s">
        <v>658</v>
      </c>
      <c r="D276" s="246"/>
      <c r="E276" s="244"/>
      <c r="F276" s="252"/>
      <c r="G276" s="250" t="s">
        <v>654</v>
      </c>
      <c r="H276" s="251"/>
      <c r="I276" s="251"/>
      <c r="J276" s="252"/>
      <c r="K276" s="474" t="s">
        <v>709</v>
      </c>
      <c r="L276" s="475"/>
      <c r="M276" s="475"/>
      <c r="N276" s="475"/>
      <c r="O276" s="475"/>
      <c r="P276" s="475"/>
      <c r="Q276" s="475"/>
      <c r="R276" s="475"/>
      <c r="S276" s="475"/>
      <c r="T276" s="476"/>
    </row>
    <row r="277" spans="2:23" ht="30.6" customHeight="1" x14ac:dyDescent="0.2">
      <c r="B277" s="472"/>
      <c r="C277" s="244" t="s">
        <v>647</v>
      </c>
      <c r="D277" s="246"/>
      <c r="E277" s="244" t="s">
        <v>659</v>
      </c>
      <c r="F277" s="246"/>
      <c r="G277" s="250" t="s">
        <v>654</v>
      </c>
      <c r="H277" s="251"/>
      <c r="I277" s="251"/>
      <c r="J277" s="252"/>
      <c r="K277" s="474" t="s">
        <v>709</v>
      </c>
      <c r="L277" s="475"/>
      <c r="M277" s="475"/>
      <c r="N277" s="475"/>
      <c r="O277" s="475"/>
      <c r="P277" s="475"/>
      <c r="Q277" s="475"/>
      <c r="R277" s="475"/>
      <c r="S277" s="475"/>
      <c r="T277" s="476"/>
    </row>
    <row r="278" spans="2:23" ht="27.75" customHeight="1" x14ac:dyDescent="0.2">
      <c r="B278" s="228"/>
      <c r="C278" s="300"/>
      <c r="D278" s="300"/>
      <c r="E278" s="300"/>
      <c r="F278" s="300"/>
      <c r="G278" s="300"/>
      <c r="H278" s="300"/>
      <c r="I278" s="300"/>
      <c r="J278" s="300"/>
      <c r="K278" s="300"/>
      <c r="L278" s="300"/>
      <c r="M278" s="300"/>
      <c r="N278" s="300"/>
      <c r="O278" s="300"/>
      <c r="P278" s="300"/>
      <c r="Q278" s="300"/>
      <c r="R278" s="300"/>
      <c r="S278" s="300"/>
      <c r="T278" s="229"/>
    </row>
    <row r="279" spans="2:23" ht="25.9" customHeight="1" x14ac:dyDescent="0.2">
      <c r="B279" s="330" t="s">
        <v>104</v>
      </c>
      <c r="C279" s="331"/>
      <c r="D279" s="331"/>
      <c r="E279" s="331"/>
      <c r="F279" s="331"/>
      <c r="G279" s="331"/>
      <c r="H279" s="331"/>
      <c r="I279" s="331"/>
      <c r="J279" s="331"/>
      <c r="K279" s="331"/>
      <c r="L279" s="331"/>
      <c r="M279" s="331"/>
      <c r="N279" s="331"/>
      <c r="O279" s="331"/>
      <c r="P279" s="331"/>
      <c r="Q279" s="331"/>
      <c r="R279" s="331"/>
      <c r="S279" s="331"/>
      <c r="T279" s="332"/>
    </row>
    <row r="280" spans="2:23" ht="23.45" customHeight="1" x14ac:dyDescent="0.2">
      <c r="B280" s="321" t="s">
        <v>48</v>
      </c>
      <c r="C280" s="322"/>
      <c r="D280" s="322"/>
      <c r="E280" s="322"/>
      <c r="F280" s="323"/>
      <c r="G280" s="336" t="s">
        <v>105</v>
      </c>
      <c r="H280" s="336"/>
      <c r="I280" s="336"/>
      <c r="J280" s="336"/>
      <c r="K280" s="336"/>
      <c r="L280" s="336"/>
      <c r="M280" s="336"/>
      <c r="N280" s="336"/>
      <c r="O280" s="336"/>
      <c r="P280" s="336"/>
      <c r="Q280" s="336"/>
      <c r="R280" s="336"/>
      <c r="S280" s="321" t="s">
        <v>106</v>
      </c>
      <c r="T280" s="323"/>
    </row>
    <row r="281" spans="2:23" ht="207" customHeight="1" x14ac:dyDescent="0.2">
      <c r="B281" s="233" t="s">
        <v>510</v>
      </c>
      <c r="C281" s="233"/>
      <c r="D281" s="233"/>
      <c r="E281" s="233"/>
      <c r="F281" s="233"/>
      <c r="G281" s="432" t="s">
        <v>1002</v>
      </c>
      <c r="H281" s="432"/>
      <c r="I281" s="432"/>
      <c r="J281" s="432"/>
      <c r="K281" s="432"/>
      <c r="L281" s="432"/>
      <c r="M281" s="432"/>
      <c r="N281" s="432"/>
      <c r="O281" s="432"/>
      <c r="P281" s="432"/>
      <c r="Q281" s="432"/>
      <c r="R281" s="432"/>
      <c r="S281" s="263" t="s">
        <v>786</v>
      </c>
      <c r="T281" s="265"/>
      <c r="V281" s="470"/>
      <c r="W281" s="470"/>
    </row>
    <row r="282" spans="2:23" ht="49.9" customHeight="1" x14ac:dyDescent="0.2">
      <c r="B282" s="233" t="s">
        <v>728</v>
      </c>
      <c r="C282" s="233"/>
      <c r="D282" s="233"/>
      <c r="E282" s="233"/>
      <c r="F282" s="233"/>
      <c r="G282" s="324" t="s">
        <v>848</v>
      </c>
      <c r="H282" s="325"/>
      <c r="I282" s="325"/>
      <c r="J282" s="325"/>
      <c r="K282" s="325"/>
      <c r="L282" s="325"/>
      <c r="M282" s="325"/>
      <c r="N282" s="325"/>
      <c r="O282" s="325"/>
      <c r="P282" s="325"/>
      <c r="Q282" s="325"/>
      <c r="R282" s="326"/>
      <c r="S282" s="263" t="s">
        <v>677</v>
      </c>
      <c r="T282" s="265"/>
    </row>
    <row r="283" spans="2:23" ht="40.9" customHeight="1" x14ac:dyDescent="0.2">
      <c r="B283" s="233" t="s">
        <v>787</v>
      </c>
      <c r="C283" s="233"/>
      <c r="D283" s="233"/>
      <c r="E283" s="233"/>
      <c r="F283" s="233"/>
      <c r="G283" s="324" t="s">
        <v>849</v>
      </c>
      <c r="H283" s="325"/>
      <c r="I283" s="325"/>
      <c r="J283" s="325"/>
      <c r="K283" s="325"/>
      <c r="L283" s="325"/>
      <c r="M283" s="325"/>
      <c r="N283" s="325"/>
      <c r="O283" s="325"/>
      <c r="P283" s="325"/>
      <c r="Q283" s="325"/>
      <c r="R283" s="326"/>
      <c r="S283" s="263"/>
      <c r="T283" s="265"/>
    </row>
    <row r="284" spans="2:23" ht="66.599999999999994" customHeight="1" x14ac:dyDescent="0.2">
      <c r="B284" s="603" t="s">
        <v>681</v>
      </c>
      <c r="C284" s="603"/>
      <c r="D284" s="603"/>
      <c r="E284" s="603"/>
      <c r="F284" s="603"/>
      <c r="G284" s="604" t="s">
        <v>1035</v>
      </c>
      <c r="H284" s="605"/>
      <c r="I284" s="605"/>
      <c r="J284" s="605"/>
      <c r="K284" s="605"/>
      <c r="L284" s="605"/>
      <c r="M284" s="605"/>
      <c r="N284" s="605"/>
      <c r="O284" s="605"/>
      <c r="P284" s="605"/>
      <c r="Q284" s="605"/>
      <c r="R284" s="606"/>
      <c r="S284" s="263"/>
      <c r="T284" s="265"/>
    </row>
    <row r="285" spans="2:23" ht="26.25" customHeight="1" x14ac:dyDescent="0.2">
      <c r="B285" s="330" t="s">
        <v>715</v>
      </c>
      <c r="C285" s="331"/>
      <c r="D285" s="331"/>
      <c r="E285" s="331"/>
      <c r="F285" s="331"/>
      <c r="G285" s="331"/>
      <c r="H285" s="331"/>
      <c r="I285" s="331"/>
      <c r="J285" s="331"/>
      <c r="K285" s="331"/>
      <c r="L285" s="331"/>
      <c r="M285" s="331"/>
      <c r="N285" s="331"/>
      <c r="O285" s="331"/>
      <c r="P285" s="331"/>
      <c r="Q285" s="331"/>
      <c r="R285" s="331"/>
      <c r="S285" s="331"/>
      <c r="T285" s="332"/>
    </row>
    <row r="286" spans="2:23" ht="23.25" customHeight="1" x14ac:dyDescent="0.2">
      <c r="B286" s="571" t="s">
        <v>48</v>
      </c>
      <c r="C286" s="572"/>
      <c r="D286" s="572"/>
      <c r="E286" s="572"/>
      <c r="F286" s="573"/>
      <c r="G286" s="321" t="s">
        <v>105</v>
      </c>
      <c r="H286" s="322"/>
      <c r="I286" s="322"/>
      <c r="J286" s="322"/>
      <c r="K286" s="322"/>
      <c r="L286" s="322"/>
      <c r="M286" s="322"/>
      <c r="N286" s="322"/>
      <c r="O286" s="322"/>
      <c r="P286" s="322"/>
      <c r="Q286" s="322"/>
      <c r="R286" s="323"/>
      <c r="S286" s="321" t="s">
        <v>106</v>
      </c>
      <c r="T286" s="323"/>
    </row>
    <row r="287" spans="2:23" ht="408.6" customHeight="1" x14ac:dyDescent="0.2">
      <c r="B287" s="582" t="s">
        <v>987</v>
      </c>
      <c r="C287" s="583"/>
      <c r="D287" s="583"/>
      <c r="E287" s="583"/>
      <c r="F287" s="584"/>
      <c r="G287" s="588" t="s">
        <v>985</v>
      </c>
      <c r="H287" s="589"/>
      <c r="I287" s="589"/>
      <c r="J287" s="589"/>
      <c r="K287" s="589"/>
      <c r="L287" s="589"/>
      <c r="M287" s="589"/>
      <c r="N287" s="589"/>
      <c r="O287" s="589"/>
      <c r="P287" s="589"/>
      <c r="Q287" s="589"/>
      <c r="R287" s="590"/>
      <c r="S287" s="294" t="s">
        <v>784</v>
      </c>
      <c r="T287" s="295"/>
    </row>
    <row r="288" spans="2:23" ht="85.15" customHeight="1" x14ac:dyDescent="0.2">
      <c r="B288" s="585"/>
      <c r="C288" s="586"/>
      <c r="D288" s="586"/>
      <c r="E288" s="586"/>
      <c r="F288" s="587"/>
      <c r="G288" s="591"/>
      <c r="H288" s="592"/>
      <c r="I288" s="592"/>
      <c r="J288" s="592"/>
      <c r="K288" s="592"/>
      <c r="L288" s="592"/>
      <c r="M288" s="592"/>
      <c r="N288" s="592"/>
      <c r="O288" s="592"/>
      <c r="P288" s="592"/>
      <c r="Q288" s="592"/>
      <c r="R288" s="593"/>
      <c r="S288" s="298"/>
      <c r="T288" s="299"/>
    </row>
    <row r="289" spans="1:24" ht="219" customHeight="1" x14ac:dyDescent="0.2">
      <c r="B289" s="533" t="s">
        <v>988</v>
      </c>
      <c r="C289" s="534"/>
      <c r="D289" s="534"/>
      <c r="E289" s="534"/>
      <c r="F289" s="535"/>
      <c r="G289" s="324" t="s">
        <v>986</v>
      </c>
      <c r="H289" s="325"/>
      <c r="I289" s="325"/>
      <c r="J289" s="325"/>
      <c r="K289" s="325"/>
      <c r="L289" s="325"/>
      <c r="M289" s="325"/>
      <c r="N289" s="325"/>
      <c r="O289" s="325"/>
      <c r="P289" s="325"/>
      <c r="Q289" s="325"/>
      <c r="R289" s="326"/>
      <c r="S289" s="263" t="s">
        <v>785</v>
      </c>
      <c r="T289" s="265"/>
    </row>
    <row r="290" spans="1:24" ht="94.5" customHeight="1" x14ac:dyDescent="0.2">
      <c r="B290" s="571" t="s">
        <v>750</v>
      </c>
      <c r="C290" s="572"/>
      <c r="D290" s="572"/>
      <c r="E290" s="572"/>
      <c r="F290" s="573"/>
      <c r="G290" s="336" t="s">
        <v>105</v>
      </c>
      <c r="H290" s="336"/>
      <c r="I290" s="336"/>
      <c r="J290" s="336"/>
      <c r="K290" s="336"/>
      <c r="L290" s="336"/>
      <c r="M290" s="336"/>
      <c r="N290" s="336"/>
      <c r="O290" s="336"/>
      <c r="P290" s="336"/>
      <c r="Q290" s="336"/>
      <c r="R290" s="336"/>
      <c r="S290" s="321" t="s">
        <v>106</v>
      </c>
      <c r="T290" s="323"/>
    </row>
    <row r="291" spans="1:24" ht="225.6" customHeight="1" x14ac:dyDescent="0.2">
      <c r="B291" s="294" t="s">
        <v>703</v>
      </c>
      <c r="C291" s="380"/>
      <c r="D291" s="380"/>
      <c r="E291" s="380"/>
      <c r="F291" s="295"/>
      <c r="G291" s="597" t="s">
        <v>935</v>
      </c>
      <c r="H291" s="598"/>
      <c r="I291" s="598"/>
      <c r="J291" s="598"/>
      <c r="K291" s="598"/>
      <c r="L291" s="598"/>
      <c r="M291" s="598"/>
      <c r="N291" s="598"/>
      <c r="O291" s="598"/>
      <c r="P291" s="598"/>
      <c r="Q291" s="598"/>
      <c r="R291" s="599"/>
      <c r="S291" s="507" t="s">
        <v>679</v>
      </c>
      <c r="T291" s="508"/>
      <c r="W291" s="489"/>
      <c r="X291" s="489"/>
    </row>
    <row r="292" spans="1:24" ht="323.45" customHeight="1" x14ac:dyDescent="0.2">
      <c r="B292" s="296"/>
      <c r="C292" s="436"/>
      <c r="D292" s="436"/>
      <c r="E292" s="436"/>
      <c r="F292" s="297"/>
      <c r="G292" s="490" t="s">
        <v>936</v>
      </c>
      <c r="H292" s="491"/>
      <c r="I292" s="491"/>
      <c r="J292" s="491"/>
      <c r="K292" s="491"/>
      <c r="L292" s="491"/>
      <c r="M292" s="491"/>
      <c r="N292" s="491"/>
      <c r="O292" s="491"/>
      <c r="P292" s="491"/>
      <c r="Q292" s="491"/>
      <c r="R292" s="492"/>
      <c r="S292" s="509"/>
      <c r="T292" s="510"/>
      <c r="W292" s="489"/>
      <c r="X292" s="489"/>
    </row>
    <row r="293" spans="1:24" ht="228.6" customHeight="1" x14ac:dyDescent="0.2">
      <c r="A293" s="75"/>
      <c r="B293" s="296"/>
      <c r="C293" s="436"/>
      <c r="D293" s="436"/>
      <c r="E293" s="436"/>
      <c r="F293" s="297"/>
      <c r="G293" s="493" t="s">
        <v>948</v>
      </c>
      <c r="H293" s="494"/>
      <c r="I293" s="494"/>
      <c r="J293" s="494"/>
      <c r="K293" s="494"/>
      <c r="L293" s="494"/>
      <c r="M293" s="494"/>
      <c r="N293" s="494"/>
      <c r="O293" s="494"/>
      <c r="P293" s="494"/>
      <c r="Q293" s="494"/>
      <c r="R293" s="494"/>
      <c r="S293" s="509"/>
      <c r="T293" s="510"/>
      <c r="W293" s="489"/>
      <c r="X293" s="489"/>
    </row>
    <row r="294" spans="1:24" ht="261" customHeight="1" x14ac:dyDescent="0.2">
      <c r="B294" s="296"/>
      <c r="C294" s="436"/>
      <c r="D294" s="436"/>
      <c r="E294" s="436"/>
      <c r="F294" s="297"/>
      <c r="G294" s="493" t="s">
        <v>949</v>
      </c>
      <c r="H294" s="494"/>
      <c r="I294" s="494"/>
      <c r="J294" s="494"/>
      <c r="K294" s="494"/>
      <c r="L294" s="494"/>
      <c r="M294" s="494"/>
      <c r="N294" s="494"/>
      <c r="O294" s="494"/>
      <c r="P294" s="494"/>
      <c r="Q294" s="494"/>
      <c r="R294" s="494"/>
      <c r="S294" s="509"/>
      <c r="T294" s="510"/>
      <c r="W294" s="489"/>
      <c r="X294" s="489"/>
    </row>
    <row r="295" spans="1:24" ht="270" customHeight="1" x14ac:dyDescent="0.2">
      <c r="B295" s="296"/>
      <c r="C295" s="436"/>
      <c r="D295" s="436"/>
      <c r="E295" s="436"/>
      <c r="F295" s="297"/>
      <c r="G295" s="495" t="s">
        <v>701</v>
      </c>
      <c r="H295" s="496"/>
      <c r="I295" s="496"/>
      <c r="J295" s="496"/>
      <c r="K295" s="496"/>
      <c r="L295" s="496"/>
      <c r="M295" s="496"/>
      <c r="N295" s="496"/>
      <c r="O295" s="496"/>
      <c r="P295" s="496"/>
      <c r="Q295" s="496"/>
      <c r="R295" s="496"/>
      <c r="S295" s="509"/>
      <c r="T295" s="510"/>
      <c r="W295" s="489"/>
      <c r="X295" s="489"/>
    </row>
    <row r="296" spans="1:24" ht="216" customHeight="1" x14ac:dyDescent="0.2">
      <c r="B296" s="296"/>
      <c r="C296" s="436"/>
      <c r="D296" s="436"/>
      <c r="E296" s="436"/>
      <c r="F296" s="297"/>
      <c r="G296" s="493" t="s">
        <v>682</v>
      </c>
      <c r="H296" s="494"/>
      <c r="I296" s="494"/>
      <c r="J296" s="494"/>
      <c r="K296" s="494"/>
      <c r="L296" s="494"/>
      <c r="M296" s="494"/>
      <c r="N296" s="494"/>
      <c r="O296" s="494"/>
      <c r="P296" s="494"/>
      <c r="Q296" s="494"/>
      <c r="R296" s="494"/>
      <c r="S296" s="509"/>
      <c r="T296" s="510"/>
      <c r="W296" s="489"/>
      <c r="X296" s="489"/>
    </row>
    <row r="297" spans="1:24" ht="208.9" customHeight="1" x14ac:dyDescent="0.2">
      <c r="B297" s="296"/>
      <c r="C297" s="436"/>
      <c r="D297" s="436"/>
      <c r="E297" s="436"/>
      <c r="F297" s="297"/>
      <c r="G297" s="495" t="s">
        <v>751</v>
      </c>
      <c r="H297" s="496"/>
      <c r="I297" s="496"/>
      <c r="J297" s="496"/>
      <c r="K297" s="496"/>
      <c r="L297" s="496"/>
      <c r="M297" s="496"/>
      <c r="N297" s="496"/>
      <c r="O297" s="496"/>
      <c r="P297" s="496"/>
      <c r="Q297" s="496"/>
      <c r="R297" s="496"/>
      <c r="S297" s="509"/>
      <c r="T297" s="510"/>
      <c r="W297" s="489"/>
      <c r="X297" s="489"/>
    </row>
    <row r="298" spans="1:24" ht="210.6" customHeight="1" x14ac:dyDescent="0.2">
      <c r="B298" s="296"/>
      <c r="C298" s="436"/>
      <c r="D298" s="436"/>
      <c r="E298" s="436"/>
      <c r="F298" s="297"/>
      <c r="G298" s="493" t="s">
        <v>850</v>
      </c>
      <c r="H298" s="494"/>
      <c r="I298" s="494"/>
      <c r="J298" s="494"/>
      <c r="K298" s="494"/>
      <c r="L298" s="494"/>
      <c r="M298" s="494"/>
      <c r="N298" s="494"/>
      <c r="O298" s="494"/>
      <c r="P298" s="494"/>
      <c r="Q298" s="494"/>
      <c r="R298" s="499"/>
      <c r="S298" s="509"/>
      <c r="T298" s="510"/>
      <c r="W298" s="489"/>
      <c r="X298" s="489"/>
    </row>
    <row r="299" spans="1:24" ht="141.6" customHeight="1" x14ac:dyDescent="0.2">
      <c r="B299" s="296"/>
      <c r="C299" s="436"/>
      <c r="D299" s="436"/>
      <c r="E299" s="436"/>
      <c r="F299" s="297"/>
      <c r="G299" s="493" t="s">
        <v>716</v>
      </c>
      <c r="H299" s="494"/>
      <c r="I299" s="494"/>
      <c r="J299" s="494"/>
      <c r="K299" s="494"/>
      <c r="L299" s="494"/>
      <c r="M299" s="494"/>
      <c r="N299" s="494"/>
      <c r="O299" s="494"/>
      <c r="P299" s="494"/>
      <c r="Q299" s="494"/>
      <c r="R299" s="499"/>
      <c r="S299" s="509"/>
      <c r="T299" s="510"/>
      <c r="W299" s="489"/>
      <c r="X299" s="489"/>
    </row>
    <row r="300" spans="1:24" ht="82.9" customHeight="1" x14ac:dyDescent="0.2">
      <c r="B300" s="296"/>
      <c r="C300" s="436"/>
      <c r="D300" s="436"/>
      <c r="E300" s="436"/>
      <c r="F300" s="297"/>
      <c r="G300" s="493" t="s">
        <v>937</v>
      </c>
      <c r="H300" s="497"/>
      <c r="I300" s="497"/>
      <c r="J300" s="497"/>
      <c r="K300" s="497"/>
      <c r="L300" s="497"/>
      <c r="M300" s="497"/>
      <c r="N300" s="497"/>
      <c r="O300" s="497"/>
      <c r="P300" s="497"/>
      <c r="Q300" s="497"/>
      <c r="R300" s="498"/>
      <c r="S300" s="509"/>
      <c r="T300" s="510"/>
      <c r="W300" s="489"/>
      <c r="X300" s="489"/>
    </row>
    <row r="301" spans="1:24" ht="260.45" customHeight="1" x14ac:dyDescent="0.2">
      <c r="B301" s="296"/>
      <c r="C301" s="436"/>
      <c r="D301" s="436"/>
      <c r="E301" s="436"/>
      <c r="F301" s="297"/>
      <c r="G301" s="493" t="s">
        <v>938</v>
      </c>
      <c r="H301" s="494"/>
      <c r="I301" s="494"/>
      <c r="J301" s="494"/>
      <c r="K301" s="494"/>
      <c r="L301" s="494"/>
      <c r="M301" s="494"/>
      <c r="N301" s="494"/>
      <c r="O301" s="494"/>
      <c r="P301" s="494"/>
      <c r="Q301" s="494"/>
      <c r="R301" s="494"/>
      <c r="S301" s="509"/>
      <c r="T301" s="510"/>
      <c r="W301" s="489"/>
      <c r="X301" s="489"/>
    </row>
    <row r="302" spans="1:24" ht="408.6" customHeight="1" x14ac:dyDescent="0.2">
      <c r="B302" s="296"/>
      <c r="C302" s="436"/>
      <c r="D302" s="436"/>
      <c r="E302" s="436"/>
      <c r="F302" s="297"/>
      <c r="G302" s="520" t="s">
        <v>939</v>
      </c>
      <c r="H302" s="521"/>
      <c r="I302" s="521"/>
      <c r="J302" s="521"/>
      <c r="K302" s="521"/>
      <c r="L302" s="521"/>
      <c r="M302" s="521"/>
      <c r="N302" s="521"/>
      <c r="O302" s="521"/>
      <c r="P302" s="521"/>
      <c r="Q302" s="521"/>
      <c r="R302" s="522"/>
      <c r="S302" s="509"/>
      <c r="T302" s="510"/>
      <c r="W302" s="489"/>
      <c r="X302" s="489"/>
    </row>
    <row r="303" spans="1:24" ht="78.599999999999994" customHeight="1" x14ac:dyDescent="0.2">
      <c r="B303" s="296"/>
      <c r="C303" s="436"/>
      <c r="D303" s="436"/>
      <c r="E303" s="436"/>
      <c r="F303" s="297"/>
      <c r="G303" s="523"/>
      <c r="H303" s="524"/>
      <c r="I303" s="524"/>
      <c r="J303" s="524"/>
      <c r="K303" s="524"/>
      <c r="L303" s="524"/>
      <c r="M303" s="524"/>
      <c r="N303" s="524"/>
      <c r="O303" s="524"/>
      <c r="P303" s="524"/>
      <c r="Q303" s="524"/>
      <c r="R303" s="525"/>
      <c r="S303" s="509"/>
      <c r="T303" s="510"/>
      <c r="W303" s="489"/>
      <c r="X303" s="489"/>
    </row>
    <row r="304" spans="1:24" ht="183.6" customHeight="1" x14ac:dyDescent="0.2">
      <c r="B304" s="296"/>
      <c r="C304" s="436"/>
      <c r="D304" s="436"/>
      <c r="E304" s="436"/>
      <c r="F304" s="297"/>
      <c r="G304" s="493" t="s">
        <v>851</v>
      </c>
      <c r="H304" s="494"/>
      <c r="I304" s="494"/>
      <c r="J304" s="494"/>
      <c r="K304" s="494"/>
      <c r="L304" s="494"/>
      <c r="M304" s="494"/>
      <c r="N304" s="494"/>
      <c r="O304" s="494"/>
      <c r="P304" s="494"/>
      <c r="Q304" s="494"/>
      <c r="R304" s="494"/>
      <c r="S304" s="509"/>
      <c r="T304" s="510"/>
      <c r="W304" s="489"/>
      <c r="X304" s="489"/>
    </row>
    <row r="305" spans="2:24" ht="226.9" customHeight="1" x14ac:dyDescent="0.2">
      <c r="B305" s="296"/>
      <c r="C305" s="436"/>
      <c r="D305" s="436"/>
      <c r="E305" s="436"/>
      <c r="F305" s="297"/>
      <c r="G305" s="493" t="s">
        <v>940</v>
      </c>
      <c r="H305" s="494"/>
      <c r="I305" s="494"/>
      <c r="J305" s="494"/>
      <c r="K305" s="494"/>
      <c r="L305" s="494"/>
      <c r="M305" s="494"/>
      <c r="N305" s="494"/>
      <c r="O305" s="494"/>
      <c r="P305" s="494"/>
      <c r="Q305" s="494"/>
      <c r="R305" s="499"/>
      <c r="S305" s="509"/>
      <c r="T305" s="510"/>
      <c r="W305" s="489"/>
      <c r="X305" s="489"/>
    </row>
    <row r="306" spans="2:24" ht="260.45" customHeight="1" x14ac:dyDescent="0.2">
      <c r="B306" s="296"/>
      <c r="C306" s="436"/>
      <c r="D306" s="436"/>
      <c r="E306" s="436"/>
      <c r="F306" s="297"/>
      <c r="G306" s="493" t="s">
        <v>941</v>
      </c>
      <c r="H306" s="497"/>
      <c r="I306" s="497"/>
      <c r="J306" s="497"/>
      <c r="K306" s="497"/>
      <c r="L306" s="497"/>
      <c r="M306" s="497"/>
      <c r="N306" s="497"/>
      <c r="O306" s="497"/>
      <c r="P306" s="497"/>
      <c r="Q306" s="497"/>
      <c r="R306" s="498"/>
      <c r="S306" s="509"/>
      <c r="T306" s="510"/>
      <c r="W306" s="489"/>
      <c r="X306" s="489"/>
    </row>
    <row r="307" spans="2:24" ht="408.6" customHeight="1" x14ac:dyDescent="0.2">
      <c r="B307" s="296"/>
      <c r="C307" s="436"/>
      <c r="D307" s="436"/>
      <c r="E307" s="436"/>
      <c r="F307" s="297"/>
      <c r="G307" s="520" t="s">
        <v>950</v>
      </c>
      <c r="H307" s="521"/>
      <c r="I307" s="521"/>
      <c r="J307" s="521"/>
      <c r="K307" s="521"/>
      <c r="L307" s="521"/>
      <c r="M307" s="521"/>
      <c r="N307" s="521"/>
      <c r="O307" s="521"/>
      <c r="P307" s="521"/>
      <c r="Q307" s="521"/>
      <c r="R307" s="522"/>
      <c r="S307" s="509"/>
      <c r="T307" s="510"/>
      <c r="W307" s="489"/>
      <c r="X307" s="489"/>
    </row>
    <row r="308" spans="2:24" ht="106.15" customHeight="1" x14ac:dyDescent="0.2">
      <c r="B308" s="296"/>
      <c r="C308" s="436"/>
      <c r="D308" s="436"/>
      <c r="E308" s="436"/>
      <c r="F308" s="297"/>
      <c r="G308" s="523"/>
      <c r="H308" s="524"/>
      <c r="I308" s="524"/>
      <c r="J308" s="524"/>
      <c r="K308" s="524"/>
      <c r="L308" s="524"/>
      <c r="M308" s="524"/>
      <c r="N308" s="524"/>
      <c r="O308" s="524"/>
      <c r="P308" s="524"/>
      <c r="Q308" s="524"/>
      <c r="R308" s="525"/>
      <c r="S308" s="509"/>
      <c r="T308" s="510"/>
      <c r="W308" s="489"/>
      <c r="X308" s="489"/>
    </row>
    <row r="309" spans="2:24" ht="361.15" customHeight="1" x14ac:dyDescent="0.2">
      <c r="B309" s="296"/>
      <c r="C309" s="436"/>
      <c r="D309" s="436"/>
      <c r="E309" s="436"/>
      <c r="F309" s="297"/>
      <c r="G309" s="594" t="s">
        <v>852</v>
      </c>
      <c r="H309" s="595"/>
      <c r="I309" s="595"/>
      <c r="J309" s="595"/>
      <c r="K309" s="595"/>
      <c r="L309" s="595"/>
      <c r="M309" s="595"/>
      <c r="N309" s="595"/>
      <c r="O309" s="595"/>
      <c r="P309" s="595"/>
      <c r="Q309" s="595"/>
      <c r="R309" s="596"/>
      <c r="S309" s="509"/>
      <c r="T309" s="510"/>
      <c r="W309" s="489"/>
      <c r="X309" s="489"/>
    </row>
    <row r="310" spans="2:24" ht="190.15" customHeight="1" x14ac:dyDescent="0.2">
      <c r="B310" s="296"/>
      <c r="C310" s="436"/>
      <c r="D310" s="436"/>
      <c r="E310" s="436"/>
      <c r="F310" s="297"/>
      <c r="G310" s="493" t="s">
        <v>942</v>
      </c>
      <c r="H310" s="494"/>
      <c r="I310" s="494"/>
      <c r="J310" s="494"/>
      <c r="K310" s="494"/>
      <c r="L310" s="494"/>
      <c r="M310" s="494"/>
      <c r="N310" s="494"/>
      <c r="O310" s="494"/>
      <c r="P310" s="494"/>
      <c r="Q310" s="494"/>
      <c r="R310" s="494"/>
      <c r="S310" s="509"/>
      <c r="T310" s="510"/>
      <c r="W310" s="489"/>
      <c r="X310" s="489"/>
    </row>
    <row r="311" spans="2:24" ht="201" customHeight="1" x14ac:dyDescent="0.2">
      <c r="B311" s="296"/>
      <c r="C311" s="436"/>
      <c r="D311" s="436"/>
      <c r="E311" s="436"/>
      <c r="F311" s="297"/>
      <c r="G311" s="493" t="s">
        <v>853</v>
      </c>
      <c r="H311" s="494"/>
      <c r="I311" s="494"/>
      <c r="J311" s="494"/>
      <c r="K311" s="494"/>
      <c r="L311" s="494"/>
      <c r="M311" s="494"/>
      <c r="N311" s="494"/>
      <c r="O311" s="494"/>
      <c r="P311" s="494"/>
      <c r="Q311" s="494"/>
      <c r="R311" s="494"/>
      <c r="S311" s="509"/>
      <c r="T311" s="510"/>
      <c r="W311" s="489"/>
      <c r="X311" s="489"/>
    </row>
    <row r="312" spans="2:24" ht="190.15" customHeight="1" x14ac:dyDescent="0.2">
      <c r="B312" s="296"/>
      <c r="C312" s="436"/>
      <c r="D312" s="436"/>
      <c r="E312" s="436"/>
      <c r="F312" s="297"/>
      <c r="G312" s="493" t="s">
        <v>943</v>
      </c>
      <c r="H312" s="497"/>
      <c r="I312" s="497"/>
      <c r="J312" s="497"/>
      <c r="K312" s="497"/>
      <c r="L312" s="497"/>
      <c r="M312" s="497"/>
      <c r="N312" s="497"/>
      <c r="O312" s="497"/>
      <c r="P312" s="497"/>
      <c r="Q312" s="497"/>
      <c r="R312" s="498"/>
      <c r="S312" s="509"/>
      <c r="T312" s="510"/>
      <c r="W312" s="489"/>
      <c r="X312" s="489"/>
    </row>
    <row r="313" spans="2:24" ht="228.6" customHeight="1" x14ac:dyDescent="0.2">
      <c r="B313" s="296"/>
      <c r="C313" s="436"/>
      <c r="D313" s="436"/>
      <c r="E313" s="436"/>
      <c r="F313" s="297"/>
      <c r="G313" s="493" t="s">
        <v>854</v>
      </c>
      <c r="H313" s="497"/>
      <c r="I313" s="497"/>
      <c r="J313" s="497"/>
      <c r="K313" s="497"/>
      <c r="L313" s="497"/>
      <c r="M313" s="497"/>
      <c r="N313" s="497"/>
      <c r="O313" s="497"/>
      <c r="P313" s="497"/>
      <c r="Q313" s="497"/>
      <c r="R313" s="498"/>
      <c r="S313" s="509"/>
      <c r="T313" s="510"/>
      <c r="W313" s="489"/>
      <c r="X313" s="489"/>
    </row>
    <row r="314" spans="2:24" ht="347.45" customHeight="1" x14ac:dyDescent="0.2">
      <c r="B314" s="296"/>
      <c r="C314" s="436"/>
      <c r="D314" s="436"/>
      <c r="E314" s="436"/>
      <c r="F314" s="297"/>
      <c r="G314" s="493" t="s">
        <v>951</v>
      </c>
      <c r="H314" s="497"/>
      <c r="I314" s="497"/>
      <c r="J314" s="497"/>
      <c r="K314" s="497"/>
      <c r="L314" s="497"/>
      <c r="M314" s="497"/>
      <c r="N314" s="497"/>
      <c r="O314" s="497"/>
      <c r="P314" s="497"/>
      <c r="Q314" s="497"/>
      <c r="R314" s="498"/>
      <c r="S314" s="509"/>
      <c r="T314" s="510"/>
      <c r="W314" s="489"/>
      <c r="X314" s="489"/>
    </row>
    <row r="315" spans="2:24" ht="200.45" customHeight="1" x14ac:dyDescent="0.2">
      <c r="B315" s="296"/>
      <c r="C315" s="436"/>
      <c r="D315" s="436"/>
      <c r="E315" s="436"/>
      <c r="F315" s="297"/>
      <c r="G315" s="493" t="s">
        <v>855</v>
      </c>
      <c r="H315" s="494"/>
      <c r="I315" s="494"/>
      <c r="J315" s="494"/>
      <c r="K315" s="494"/>
      <c r="L315" s="494"/>
      <c r="M315" s="494"/>
      <c r="N315" s="494"/>
      <c r="O315" s="494"/>
      <c r="P315" s="494"/>
      <c r="Q315" s="494"/>
      <c r="R315" s="499"/>
      <c r="S315" s="509"/>
      <c r="T315" s="510"/>
      <c r="W315" s="489"/>
      <c r="X315" s="489"/>
    </row>
    <row r="316" spans="2:24" ht="150.6" customHeight="1" x14ac:dyDescent="0.2">
      <c r="B316" s="296"/>
      <c r="C316" s="436"/>
      <c r="D316" s="436"/>
      <c r="E316" s="436"/>
      <c r="F316" s="297"/>
      <c r="G316" s="594" t="s">
        <v>856</v>
      </c>
      <c r="H316" s="497"/>
      <c r="I316" s="497"/>
      <c r="J316" s="497"/>
      <c r="K316" s="497"/>
      <c r="L316" s="497"/>
      <c r="M316" s="497"/>
      <c r="N316" s="497"/>
      <c r="O316" s="497"/>
      <c r="P316" s="497"/>
      <c r="Q316" s="497"/>
      <c r="R316" s="498"/>
      <c r="S316" s="509"/>
      <c r="T316" s="510"/>
      <c r="W316" s="489"/>
      <c r="X316" s="489"/>
    </row>
    <row r="317" spans="2:24" ht="224.45" customHeight="1" x14ac:dyDescent="0.2">
      <c r="B317" s="296"/>
      <c r="C317" s="436"/>
      <c r="D317" s="436"/>
      <c r="E317" s="436"/>
      <c r="F317" s="297"/>
      <c r="G317" s="493" t="s">
        <v>857</v>
      </c>
      <c r="H317" s="494"/>
      <c r="I317" s="494"/>
      <c r="J317" s="494"/>
      <c r="K317" s="494"/>
      <c r="L317" s="494"/>
      <c r="M317" s="494"/>
      <c r="N317" s="494"/>
      <c r="O317" s="494"/>
      <c r="P317" s="494"/>
      <c r="Q317" s="494"/>
      <c r="R317" s="499"/>
      <c r="S317" s="509"/>
      <c r="T317" s="510"/>
      <c r="W317" s="489"/>
      <c r="X317" s="489"/>
    </row>
    <row r="318" spans="2:24" ht="289.14999999999998" customHeight="1" x14ac:dyDescent="0.2">
      <c r="B318" s="296"/>
      <c r="C318" s="436"/>
      <c r="D318" s="436"/>
      <c r="E318" s="436"/>
      <c r="F318" s="297"/>
      <c r="G318" s="493" t="s">
        <v>944</v>
      </c>
      <c r="H318" s="494"/>
      <c r="I318" s="494"/>
      <c r="J318" s="494"/>
      <c r="K318" s="494"/>
      <c r="L318" s="494"/>
      <c r="M318" s="494"/>
      <c r="N318" s="494"/>
      <c r="O318" s="494"/>
      <c r="P318" s="494"/>
      <c r="Q318" s="494"/>
      <c r="R318" s="499"/>
      <c r="S318" s="509"/>
      <c r="T318" s="510"/>
      <c r="W318" s="489"/>
      <c r="X318" s="489"/>
    </row>
    <row r="319" spans="2:24" ht="408.6" customHeight="1" x14ac:dyDescent="0.2">
      <c r="B319" s="296"/>
      <c r="C319" s="436"/>
      <c r="D319" s="436"/>
      <c r="E319" s="436"/>
      <c r="F319" s="297"/>
      <c r="G319" s="520" t="s">
        <v>945</v>
      </c>
      <c r="H319" s="521"/>
      <c r="I319" s="521"/>
      <c r="J319" s="521"/>
      <c r="K319" s="521"/>
      <c r="L319" s="521"/>
      <c r="M319" s="521"/>
      <c r="N319" s="521"/>
      <c r="O319" s="521"/>
      <c r="P319" s="521"/>
      <c r="Q319" s="521"/>
      <c r="R319" s="522"/>
      <c r="S319" s="509"/>
      <c r="T319" s="510"/>
      <c r="W319" s="489"/>
      <c r="X319" s="489"/>
    </row>
    <row r="320" spans="2:24" ht="37.15" customHeight="1" x14ac:dyDescent="0.2">
      <c r="B320" s="296"/>
      <c r="C320" s="436"/>
      <c r="D320" s="436"/>
      <c r="E320" s="436"/>
      <c r="F320" s="297"/>
      <c r="G320" s="523"/>
      <c r="H320" s="524"/>
      <c r="I320" s="524"/>
      <c r="J320" s="524"/>
      <c r="K320" s="524"/>
      <c r="L320" s="524"/>
      <c r="M320" s="524"/>
      <c r="N320" s="524"/>
      <c r="O320" s="524"/>
      <c r="P320" s="524"/>
      <c r="Q320" s="524"/>
      <c r="R320" s="525"/>
      <c r="S320" s="509"/>
      <c r="T320" s="510"/>
      <c r="W320" s="489"/>
      <c r="X320" s="489"/>
    </row>
    <row r="321" spans="2:24" ht="408.6" customHeight="1" x14ac:dyDescent="0.2">
      <c r="B321" s="296"/>
      <c r="C321" s="436"/>
      <c r="D321" s="436"/>
      <c r="E321" s="436"/>
      <c r="F321" s="297"/>
      <c r="G321" s="493" t="s">
        <v>946</v>
      </c>
      <c r="H321" s="494"/>
      <c r="I321" s="494"/>
      <c r="J321" s="494"/>
      <c r="K321" s="494"/>
      <c r="L321" s="494"/>
      <c r="M321" s="494"/>
      <c r="N321" s="494"/>
      <c r="O321" s="494"/>
      <c r="P321" s="494"/>
      <c r="Q321" s="494"/>
      <c r="R321" s="499"/>
      <c r="S321" s="509"/>
      <c r="T321" s="510"/>
      <c r="W321" s="489"/>
      <c r="X321" s="489"/>
    </row>
    <row r="322" spans="2:24" ht="258.60000000000002" customHeight="1" x14ac:dyDescent="0.2">
      <c r="B322" s="296"/>
      <c r="C322" s="436"/>
      <c r="D322" s="436"/>
      <c r="E322" s="436"/>
      <c r="F322" s="297"/>
      <c r="G322" s="493" t="s">
        <v>952</v>
      </c>
      <c r="H322" s="494"/>
      <c r="I322" s="494"/>
      <c r="J322" s="494"/>
      <c r="K322" s="494"/>
      <c r="L322" s="494"/>
      <c r="M322" s="494"/>
      <c r="N322" s="494"/>
      <c r="O322" s="494"/>
      <c r="P322" s="494"/>
      <c r="Q322" s="494"/>
      <c r="R322" s="499"/>
      <c r="S322" s="509"/>
      <c r="T322" s="510"/>
      <c r="W322" s="489"/>
      <c r="X322" s="489"/>
    </row>
    <row r="323" spans="2:24" ht="127.15" customHeight="1" x14ac:dyDescent="0.2">
      <c r="B323" s="296"/>
      <c r="C323" s="436"/>
      <c r="D323" s="436"/>
      <c r="E323" s="436"/>
      <c r="F323" s="297"/>
      <c r="G323" s="493" t="s">
        <v>729</v>
      </c>
      <c r="H323" s="494"/>
      <c r="I323" s="494"/>
      <c r="J323" s="494"/>
      <c r="K323" s="494"/>
      <c r="L323" s="494"/>
      <c r="M323" s="494"/>
      <c r="N323" s="494"/>
      <c r="O323" s="494"/>
      <c r="P323" s="494"/>
      <c r="Q323" s="494"/>
      <c r="R323" s="499"/>
      <c r="S323" s="509"/>
      <c r="T323" s="510"/>
      <c r="W323" s="489"/>
      <c r="X323" s="489"/>
    </row>
    <row r="324" spans="2:24" ht="134.44999999999999" customHeight="1" x14ac:dyDescent="0.2">
      <c r="B324" s="296"/>
      <c r="C324" s="436"/>
      <c r="D324" s="436"/>
      <c r="E324" s="436"/>
      <c r="F324" s="297"/>
      <c r="G324" s="493" t="s">
        <v>711</v>
      </c>
      <c r="H324" s="494"/>
      <c r="I324" s="494"/>
      <c r="J324" s="494"/>
      <c r="K324" s="494"/>
      <c r="L324" s="494"/>
      <c r="M324" s="494"/>
      <c r="N324" s="494"/>
      <c r="O324" s="494"/>
      <c r="P324" s="494"/>
      <c r="Q324" s="494"/>
      <c r="R324" s="499"/>
      <c r="S324" s="509"/>
      <c r="T324" s="510"/>
      <c r="W324" s="489"/>
      <c r="X324" s="489"/>
    </row>
    <row r="325" spans="2:24" ht="231" customHeight="1" x14ac:dyDescent="0.2">
      <c r="B325" s="296"/>
      <c r="C325" s="436"/>
      <c r="D325" s="436"/>
      <c r="E325" s="436"/>
      <c r="F325" s="297"/>
      <c r="G325" s="493" t="s">
        <v>947</v>
      </c>
      <c r="H325" s="494"/>
      <c r="I325" s="494"/>
      <c r="J325" s="494"/>
      <c r="K325" s="494"/>
      <c r="L325" s="494"/>
      <c r="M325" s="494"/>
      <c r="N325" s="494"/>
      <c r="O325" s="494"/>
      <c r="P325" s="494"/>
      <c r="Q325" s="494"/>
      <c r="R325" s="499"/>
      <c r="S325" s="509"/>
      <c r="T325" s="510"/>
      <c r="W325" s="489"/>
      <c r="X325" s="489"/>
    </row>
    <row r="326" spans="2:24" ht="189.6" customHeight="1" x14ac:dyDescent="0.2">
      <c r="B326" s="296"/>
      <c r="C326" s="436"/>
      <c r="D326" s="436"/>
      <c r="E326" s="436"/>
      <c r="F326" s="297"/>
      <c r="G326" s="493" t="s">
        <v>858</v>
      </c>
      <c r="H326" s="494"/>
      <c r="I326" s="494"/>
      <c r="J326" s="494"/>
      <c r="K326" s="494"/>
      <c r="L326" s="494"/>
      <c r="M326" s="494"/>
      <c r="N326" s="494"/>
      <c r="O326" s="494"/>
      <c r="P326" s="494"/>
      <c r="Q326" s="494"/>
      <c r="R326" s="499"/>
      <c r="S326" s="509"/>
      <c r="T326" s="510"/>
      <c r="W326" s="489"/>
      <c r="X326" s="489"/>
    </row>
    <row r="327" spans="2:24" ht="188.45" customHeight="1" x14ac:dyDescent="0.2">
      <c r="B327" s="296"/>
      <c r="C327" s="436"/>
      <c r="D327" s="436"/>
      <c r="E327" s="436"/>
      <c r="F327" s="297"/>
      <c r="G327" s="493" t="s">
        <v>859</v>
      </c>
      <c r="H327" s="494"/>
      <c r="I327" s="494"/>
      <c r="J327" s="494"/>
      <c r="K327" s="494"/>
      <c r="L327" s="494"/>
      <c r="M327" s="494"/>
      <c r="N327" s="494"/>
      <c r="O327" s="494"/>
      <c r="P327" s="494"/>
      <c r="Q327" s="494"/>
      <c r="R327" s="499"/>
      <c r="S327" s="509"/>
      <c r="T327" s="510"/>
      <c r="W327" s="489"/>
      <c r="X327" s="489"/>
    </row>
    <row r="328" spans="2:24" ht="324" customHeight="1" x14ac:dyDescent="0.2">
      <c r="B328" s="296"/>
      <c r="C328" s="436"/>
      <c r="D328" s="436"/>
      <c r="E328" s="436"/>
      <c r="F328" s="297"/>
      <c r="G328" s="493" t="s">
        <v>684</v>
      </c>
      <c r="H328" s="494"/>
      <c r="I328" s="494"/>
      <c r="J328" s="494"/>
      <c r="K328" s="494"/>
      <c r="L328" s="494"/>
      <c r="M328" s="494"/>
      <c r="N328" s="494"/>
      <c r="O328" s="494"/>
      <c r="P328" s="494"/>
      <c r="Q328" s="494"/>
      <c r="R328" s="499"/>
      <c r="S328" s="509"/>
      <c r="T328" s="510"/>
      <c r="W328" s="489"/>
      <c r="X328" s="489"/>
    </row>
    <row r="329" spans="2:24" ht="255.6" customHeight="1" x14ac:dyDescent="0.2">
      <c r="B329" s="296"/>
      <c r="C329" s="436"/>
      <c r="D329" s="436"/>
      <c r="E329" s="436"/>
      <c r="F329" s="297"/>
      <c r="G329" s="493" t="s">
        <v>683</v>
      </c>
      <c r="H329" s="494"/>
      <c r="I329" s="494"/>
      <c r="J329" s="494"/>
      <c r="K329" s="494"/>
      <c r="L329" s="494"/>
      <c r="M329" s="494"/>
      <c r="N329" s="494"/>
      <c r="O329" s="494"/>
      <c r="P329" s="494"/>
      <c r="Q329" s="494"/>
      <c r="R329" s="499"/>
      <c r="S329" s="509"/>
      <c r="T329" s="510"/>
      <c r="W329" s="489"/>
      <c r="X329" s="489"/>
    </row>
    <row r="330" spans="2:24" ht="235.9" customHeight="1" x14ac:dyDescent="0.2">
      <c r="B330" s="296"/>
      <c r="C330" s="436"/>
      <c r="D330" s="436"/>
      <c r="E330" s="436"/>
      <c r="F330" s="297"/>
      <c r="G330" s="493" t="s">
        <v>860</v>
      </c>
      <c r="H330" s="494"/>
      <c r="I330" s="494"/>
      <c r="J330" s="494"/>
      <c r="K330" s="494"/>
      <c r="L330" s="494"/>
      <c r="M330" s="494"/>
      <c r="N330" s="494"/>
      <c r="O330" s="494"/>
      <c r="P330" s="494"/>
      <c r="Q330" s="494"/>
      <c r="R330" s="499"/>
      <c r="S330" s="509"/>
      <c r="T330" s="510"/>
      <c r="W330" s="489"/>
      <c r="X330" s="489"/>
    </row>
    <row r="331" spans="2:24" ht="112.9" customHeight="1" x14ac:dyDescent="0.2">
      <c r="B331" s="296"/>
      <c r="C331" s="436"/>
      <c r="D331" s="436"/>
      <c r="E331" s="436"/>
      <c r="F331" s="297"/>
      <c r="G331" s="493" t="s">
        <v>615</v>
      </c>
      <c r="H331" s="494"/>
      <c r="I331" s="494"/>
      <c r="J331" s="494"/>
      <c r="K331" s="494"/>
      <c r="L331" s="494"/>
      <c r="M331" s="494"/>
      <c r="N331" s="494"/>
      <c r="O331" s="494"/>
      <c r="P331" s="494"/>
      <c r="Q331" s="494"/>
      <c r="R331" s="499"/>
      <c r="S331" s="509"/>
      <c r="T331" s="510"/>
      <c r="W331" s="489"/>
      <c r="X331" s="489"/>
    </row>
    <row r="332" spans="2:24" ht="330.6" customHeight="1" x14ac:dyDescent="0.2">
      <c r="B332" s="296"/>
      <c r="C332" s="436"/>
      <c r="D332" s="436"/>
      <c r="E332" s="436"/>
      <c r="F332" s="297"/>
      <c r="G332" s="520" t="s">
        <v>953</v>
      </c>
      <c r="H332" s="521"/>
      <c r="I332" s="521"/>
      <c r="J332" s="521"/>
      <c r="K332" s="521"/>
      <c r="L332" s="521"/>
      <c r="M332" s="521"/>
      <c r="N332" s="521"/>
      <c r="O332" s="521"/>
      <c r="P332" s="521"/>
      <c r="Q332" s="521"/>
      <c r="R332" s="522"/>
      <c r="S332" s="509"/>
      <c r="T332" s="510"/>
      <c r="W332" s="91"/>
      <c r="X332" s="91"/>
    </row>
    <row r="333" spans="2:24" ht="174" customHeight="1" x14ac:dyDescent="0.2">
      <c r="B333" s="296"/>
      <c r="C333" s="436"/>
      <c r="D333" s="436"/>
      <c r="E333" s="436"/>
      <c r="F333" s="297"/>
      <c r="G333" s="523"/>
      <c r="H333" s="524"/>
      <c r="I333" s="524"/>
      <c r="J333" s="524"/>
      <c r="K333" s="524"/>
      <c r="L333" s="524"/>
      <c r="M333" s="524"/>
      <c r="N333" s="524"/>
      <c r="O333" s="524"/>
      <c r="P333" s="524"/>
      <c r="Q333" s="524"/>
      <c r="R333" s="525"/>
      <c r="S333" s="511"/>
      <c r="T333" s="512"/>
      <c r="W333" s="197"/>
      <c r="X333" s="197"/>
    </row>
    <row r="334" spans="2:24" ht="114.6" customHeight="1" x14ac:dyDescent="0.2">
      <c r="B334" s="391" t="s">
        <v>598</v>
      </c>
      <c r="C334" s="451"/>
      <c r="D334" s="451"/>
      <c r="E334" s="451"/>
      <c r="F334" s="451"/>
      <c r="G334" s="513" t="s">
        <v>806</v>
      </c>
      <c r="H334" s="513"/>
      <c r="I334" s="513"/>
      <c r="J334" s="513"/>
      <c r="K334" s="513"/>
      <c r="L334" s="513"/>
      <c r="M334" s="513"/>
      <c r="N334" s="513"/>
      <c r="O334" s="513"/>
      <c r="P334" s="513"/>
      <c r="Q334" s="513"/>
      <c r="R334" s="513"/>
      <c r="S334" s="518"/>
      <c r="T334" s="519"/>
    </row>
    <row r="335" spans="2:24" ht="156" customHeight="1" x14ac:dyDescent="0.2">
      <c r="B335" s="391" t="s">
        <v>599</v>
      </c>
      <c r="C335" s="451"/>
      <c r="D335" s="451"/>
      <c r="E335" s="451"/>
      <c r="F335" s="451"/>
      <c r="G335" s="419" t="s">
        <v>712</v>
      </c>
      <c r="H335" s="419"/>
      <c r="I335" s="419"/>
      <c r="J335" s="419"/>
      <c r="K335" s="419"/>
      <c r="L335" s="419"/>
      <c r="M335" s="419"/>
      <c r="N335" s="419"/>
      <c r="O335" s="419"/>
      <c r="P335" s="419"/>
      <c r="Q335" s="419"/>
      <c r="R335" s="419"/>
      <c r="S335" s="518"/>
      <c r="T335" s="519"/>
    </row>
    <row r="336" spans="2:24" ht="160.15" customHeight="1" x14ac:dyDescent="0.2">
      <c r="B336" s="391" t="s">
        <v>611</v>
      </c>
      <c r="C336" s="451"/>
      <c r="D336" s="451"/>
      <c r="E336" s="451"/>
      <c r="F336" s="451"/>
      <c r="G336" s="419" t="s">
        <v>778</v>
      </c>
      <c r="H336" s="419"/>
      <c r="I336" s="419"/>
      <c r="J336" s="419"/>
      <c r="K336" s="419"/>
      <c r="L336" s="419"/>
      <c r="M336" s="419"/>
      <c r="N336" s="419"/>
      <c r="O336" s="419"/>
      <c r="P336" s="419"/>
      <c r="Q336" s="419"/>
      <c r="R336" s="419"/>
      <c r="S336" s="518"/>
      <c r="T336" s="519"/>
    </row>
    <row r="337" spans="1:20" ht="93.6" customHeight="1" x14ac:dyDescent="0.2">
      <c r="B337" s="391" t="s">
        <v>702</v>
      </c>
      <c r="C337" s="451"/>
      <c r="D337" s="451"/>
      <c r="E337" s="451"/>
      <c r="F337" s="451"/>
      <c r="G337" s="419" t="s">
        <v>713</v>
      </c>
      <c r="H337" s="419"/>
      <c r="I337" s="419"/>
      <c r="J337" s="419"/>
      <c r="K337" s="419"/>
      <c r="L337" s="419"/>
      <c r="M337" s="419"/>
      <c r="N337" s="419"/>
      <c r="O337" s="419"/>
      <c r="P337" s="419"/>
      <c r="Q337" s="419"/>
      <c r="R337" s="419"/>
      <c r="S337" s="518"/>
      <c r="T337" s="519"/>
    </row>
    <row r="338" spans="1:20" ht="15" customHeight="1" x14ac:dyDescent="0.2">
      <c r="B338" s="514" t="s">
        <v>116</v>
      </c>
      <c r="C338" s="515"/>
      <c r="D338" s="515"/>
      <c r="E338" s="515"/>
      <c r="F338" s="515"/>
      <c r="G338" s="515"/>
      <c r="H338" s="515"/>
      <c r="I338" s="515"/>
      <c r="J338" s="515"/>
      <c r="K338" s="515"/>
      <c r="L338" s="515"/>
      <c r="M338" s="515"/>
      <c r="N338" s="515"/>
      <c r="O338" s="515"/>
      <c r="P338" s="515"/>
      <c r="Q338" s="515"/>
      <c r="R338" s="515"/>
      <c r="S338" s="515"/>
      <c r="T338" s="516"/>
    </row>
    <row r="339" spans="1:20" ht="15" customHeight="1" x14ac:dyDescent="0.2">
      <c r="B339" s="321" t="s">
        <v>48</v>
      </c>
      <c r="C339" s="322"/>
      <c r="D339" s="322"/>
      <c r="E339" s="322"/>
      <c r="F339" s="323"/>
      <c r="G339" s="355" t="s">
        <v>105</v>
      </c>
      <c r="H339" s="517"/>
      <c r="I339" s="517"/>
      <c r="J339" s="517"/>
      <c r="K339" s="517"/>
      <c r="L339" s="517"/>
      <c r="M339" s="517"/>
      <c r="N339" s="517"/>
      <c r="O339" s="517"/>
      <c r="P339" s="517"/>
      <c r="Q339" s="517"/>
      <c r="R339" s="356"/>
      <c r="S339" s="355" t="s">
        <v>106</v>
      </c>
      <c r="T339" s="356"/>
    </row>
    <row r="340" spans="1:20" ht="120.6" customHeight="1" x14ac:dyDescent="0.2">
      <c r="A340" s="76"/>
      <c r="B340" s="270" t="s">
        <v>1011</v>
      </c>
      <c r="C340" s="270"/>
      <c r="D340" s="270"/>
      <c r="E340" s="270"/>
      <c r="F340" s="270"/>
      <c r="G340" s="526" t="s">
        <v>1023</v>
      </c>
      <c r="H340" s="526"/>
      <c r="I340" s="526"/>
      <c r="J340" s="526"/>
      <c r="K340" s="526"/>
      <c r="L340" s="526"/>
      <c r="M340" s="526"/>
      <c r="N340" s="526"/>
      <c r="O340" s="526"/>
      <c r="P340" s="526"/>
      <c r="Q340" s="526"/>
      <c r="R340" s="526"/>
      <c r="S340" s="503" t="s">
        <v>1017</v>
      </c>
      <c r="T340" s="504"/>
    </row>
    <row r="341" spans="1:20" ht="105.6" customHeight="1" x14ac:dyDescent="0.2">
      <c r="A341" s="76"/>
      <c r="B341" s="270" t="s">
        <v>1012</v>
      </c>
      <c r="C341" s="270"/>
      <c r="D341" s="270"/>
      <c r="E341" s="270"/>
      <c r="F341" s="270"/>
      <c r="G341" s="341" t="s">
        <v>1018</v>
      </c>
      <c r="H341" s="505"/>
      <c r="I341" s="505"/>
      <c r="J341" s="505"/>
      <c r="K341" s="505"/>
      <c r="L341" s="505"/>
      <c r="M341" s="505"/>
      <c r="N341" s="505"/>
      <c r="O341" s="505"/>
      <c r="P341" s="505"/>
      <c r="Q341" s="505"/>
      <c r="R341" s="506"/>
      <c r="S341" s="503" t="s">
        <v>1017</v>
      </c>
      <c r="T341" s="504"/>
    </row>
    <row r="342" spans="1:20" ht="112.9" customHeight="1" x14ac:dyDescent="0.2">
      <c r="A342" s="76"/>
      <c r="B342" s="270" t="s">
        <v>1013</v>
      </c>
      <c r="C342" s="270"/>
      <c r="D342" s="270"/>
      <c r="E342" s="270"/>
      <c r="F342" s="270"/>
      <c r="G342" s="500" t="s">
        <v>1019</v>
      </c>
      <c r="H342" s="501"/>
      <c r="I342" s="501"/>
      <c r="J342" s="501"/>
      <c r="K342" s="501"/>
      <c r="L342" s="501"/>
      <c r="M342" s="501"/>
      <c r="N342" s="501"/>
      <c r="O342" s="501"/>
      <c r="P342" s="501"/>
      <c r="Q342" s="501"/>
      <c r="R342" s="502"/>
      <c r="S342" s="503" t="s">
        <v>1017</v>
      </c>
      <c r="T342" s="504"/>
    </row>
    <row r="343" spans="1:20" ht="148.9" customHeight="1" x14ac:dyDescent="0.2">
      <c r="A343" s="76"/>
      <c r="B343" s="270" t="s">
        <v>1014</v>
      </c>
      <c r="C343" s="270"/>
      <c r="D343" s="270"/>
      <c r="E343" s="270"/>
      <c r="F343" s="270"/>
      <c r="G343" s="500" t="s">
        <v>1020</v>
      </c>
      <c r="H343" s="501"/>
      <c r="I343" s="501"/>
      <c r="J343" s="501"/>
      <c r="K343" s="501"/>
      <c r="L343" s="501"/>
      <c r="M343" s="501"/>
      <c r="N343" s="501"/>
      <c r="O343" s="501"/>
      <c r="P343" s="501"/>
      <c r="Q343" s="501"/>
      <c r="R343" s="502"/>
      <c r="S343" s="503" t="s">
        <v>1017</v>
      </c>
      <c r="T343" s="504"/>
    </row>
    <row r="344" spans="1:20" ht="160.9" customHeight="1" x14ac:dyDescent="0.2">
      <c r="A344" s="76"/>
      <c r="B344" s="270" t="s">
        <v>1015</v>
      </c>
      <c r="C344" s="270"/>
      <c r="D344" s="270"/>
      <c r="E344" s="270"/>
      <c r="F344" s="270"/>
      <c r="G344" s="341" t="s">
        <v>1021</v>
      </c>
      <c r="H344" s="505"/>
      <c r="I344" s="505"/>
      <c r="J344" s="505"/>
      <c r="K344" s="505"/>
      <c r="L344" s="505"/>
      <c r="M344" s="505"/>
      <c r="N344" s="505"/>
      <c r="O344" s="505"/>
      <c r="P344" s="505"/>
      <c r="Q344" s="505"/>
      <c r="R344" s="506"/>
      <c r="S344" s="503" t="s">
        <v>1017</v>
      </c>
      <c r="T344" s="504"/>
    </row>
    <row r="345" spans="1:20" ht="200.45" customHeight="1" x14ac:dyDescent="0.2">
      <c r="A345" s="76"/>
      <c r="B345" s="270" t="s">
        <v>1016</v>
      </c>
      <c r="C345" s="270"/>
      <c r="D345" s="270"/>
      <c r="E345" s="270"/>
      <c r="F345" s="270"/>
      <c r="G345" s="557" t="s">
        <v>1022</v>
      </c>
      <c r="H345" s="558"/>
      <c r="I345" s="558"/>
      <c r="J345" s="558"/>
      <c r="K345" s="558"/>
      <c r="L345" s="558"/>
      <c r="M345" s="558"/>
      <c r="N345" s="558"/>
      <c r="O345" s="558"/>
      <c r="P345" s="558"/>
      <c r="Q345" s="558"/>
      <c r="R345" s="558"/>
      <c r="S345" s="503" t="s">
        <v>1017</v>
      </c>
      <c r="T345" s="504"/>
    </row>
    <row r="346" spans="1:20" ht="210" customHeight="1" x14ac:dyDescent="0.2">
      <c r="B346" s="294" t="s">
        <v>454</v>
      </c>
      <c r="C346" s="380"/>
      <c r="D346" s="380"/>
      <c r="E346" s="380"/>
      <c r="F346" s="380"/>
      <c r="G346" s="554"/>
      <c r="H346" s="555"/>
      <c r="I346" s="555"/>
      <c r="J346" s="555"/>
      <c r="K346" s="555"/>
      <c r="L346" s="555"/>
      <c r="M346" s="555"/>
      <c r="N346" s="555"/>
      <c r="O346" s="555"/>
      <c r="P346" s="555"/>
      <c r="Q346" s="555"/>
      <c r="R346" s="556"/>
      <c r="S346" s="263"/>
      <c r="T346" s="265"/>
    </row>
    <row r="347" spans="1:20" ht="14.1" customHeight="1" x14ac:dyDescent="0.2">
      <c r="B347" s="101"/>
      <c r="C347" s="73"/>
      <c r="D347" s="73"/>
      <c r="E347" s="73"/>
      <c r="F347" s="73"/>
      <c r="G347" s="98"/>
      <c r="H347" s="71"/>
      <c r="I347" s="71"/>
      <c r="J347" s="71"/>
      <c r="K347" s="71"/>
      <c r="L347" s="71"/>
      <c r="M347" s="71"/>
      <c r="N347" s="71"/>
      <c r="O347" s="71"/>
      <c r="P347" s="71"/>
      <c r="Q347" s="71"/>
      <c r="R347" s="71"/>
      <c r="S347" s="73"/>
      <c r="T347" s="102"/>
    </row>
    <row r="348" spans="1:20" ht="24" customHeight="1" x14ac:dyDescent="0.2">
      <c r="B348" s="352" t="s">
        <v>107</v>
      </c>
      <c r="C348" s="353"/>
      <c r="D348" s="353"/>
      <c r="E348" s="353"/>
      <c r="F348" s="353"/>
      <c r="G348" s="353"/>
      <c r="H348" s="353"/>
      <c r="I348" s="353"/>
      <c r="J348" s="353"/>
      <c r="K348" s="353"/>
      <c r="L348" s="353"/>
      <c r="M348" s="353"/>
      <c r="N348" s="353"/>
      <c r="O348" s="353"/>
      <c r="P348" s="353"/>
      <c r="Q348" s="353"/>
      <c r="R348" s="353"/>
      <c r="S348" s="353"/>
      <c r="T348" s="354"/>
    </row>
    <row r="349" spans="1:20" ht="228" customHeight="1" x14ac:dyDescent="0.2">
      <c r="B349" s="545" t="s">
        <v>1048</v>
      </c>
      <c r="C349" s="546"/>
      <c r="D349" s="546"/>
      <c r="E349" s="546"/>
      <c r="F349" s="546"/>
      <c r="G349" s="546"/>
      <c r="H349" s="546"/>
      <c r="I349" s="546"/>
      <c r="J349" s="546"/>
      <c r="K349" s="546"/>
      <c r="L349" s="546"/>
      <c r="M349" s="546"/>
      <c r="N349" s="546"/>
      <c r="O349" s="546"/>
      <c r="P349" s="546"/>
      <c r="Q349" s="546"/>
      <c r="R349" s="546"/>
      <c r="S349" s="546"/>
      <c r="T349" s="547"/>
    </row>
    <row r="350" spans="1:20" ht="14.25" customHeight="1" x14ac:dyDescent="0.2">
      <c r="B350" s="548"/>
      <c r="C350" s="548"/>
      <c r="D350" s="548"/>
      <c r="E350" s="548"/>
      <c r="F350" s="548"/>
      <c r="G350" s="548"/>
      <c r="H350" s="548"/>
      <c r="I350" s="548"/>
      <c r="J350" s="548"/>
      <c r="K350" s="548"/>
      <c r="L350" s="548"/>
      <c r="M350" s="548"/>
      <c r="N350" s="548"/>
      <c r="O350" s="548"/>
      <c r="P350" s="548"/>
      <c r="Q350" s="549"/>
      <c r="R350" s="550"/>
      <c r="S350" s="548"/>
      <c r="T350" s="549"/>
    </row>
    <row r="351" spans="1:20" ht="15" customHeight="1" x14ac:dyDescent="0.2">
      <c r="B351" s="551" t="s">
        <v>108</v>
      </c>
      <c r="C351" s="552"/>
      <c r="D351" s="552"/>
      <c r="E351" s="552"/>
      <c r="F351" s="553"/>
      <c r="G351" s="551" t="s">
        <v>109</v>
      </c>
      <c r="H351" s="552"/>
      <c r="I351" s="552"/>
      <c r="J351" s="552"/>
      <c r="K351" s="552"/>
      <c r="L351" s="552"/>
      <c r="M351" s="552"/>
      <c r="N351" s="552"/>
      <c r="O351" s="552"/>
      <c r="P351" s="553"/>
      <c r="Q351" s="551" t="s">
        <v>110</v>
      </c>
      <c r="R351" s="552"/>
      <c r="S351" s="552"/>
      <c r="T351" s="553"/>
    </row>
    <row r="352" spans="1:20" ht="114.75" customHeight="1" x14ac:dyDescent="0.2">
      <c r="B352" s="539" t="s">
        <v>652</v>
      </c>
      <c r="C352" s="540"/>
      <c r="D352" s="540"/>
      <c r="E352" s="540"/>
      <c r="F352" s="541"/>
      <c r="G352" s="542" t="s">
        <v>432</v>
      </c>
      <c r="H352" s="543"/>
      <c r="I352" s="543"/>
      <c r="J352" s="543"/>
      <c r="K352" s="543"/>
      <c r="L352" s="543"/>
      <c r="M352" s="543"/>
      <c r="N352" s="543"/>
      <c r="O352" s="543"/>
      <c r="P352" s="544"/>
      <c r="Q352" s="542" t="s">
        <v>120</v>
      </c>
      <c r="R352" s="543"/>
      <c r="S352" s="543"/>
      <c r="T352" s="544"/>
    </row>
    <row r="353" spans="7:18" ht="13.9" customHeight="1" x14ac:dyDescent="0.2">
      <c r="G353" s="69"/>
      <c r="H353" s="69"/>
      <c r="I353" s="69"/>
      <c r="J353" s="69"/>
      <c r="K353" s="69"/>
      <c r="L353" s="69"/>
      <c r="M353" s="69"/>
      <c r="N353" s="69"/>
      <c r="O353" s="69"/>
      <c r="P353" s="69"/>
      <c r="Q353" s="70"/>
      <c r="R353" s="70"/>
    </row>
  </sheetData>
  <mergeCells count="903">
    <mergeCell ref="B44:H44"/>
    <mergeCell ref="I44:J44"/>
    <mergeCell ref="K44:L44"/>
    <mergeCell ref="M44:R44"/>
    <mergeCell ref="B45:H45"/>
    <mergeCell ref="I45:J45"/>
    <mergeCell ref="K45:L45"/>
    <mergeCell ref="M45:R45"/>
    <mergeCell ref="B46:H46"/>
    <mergeCell ref="I46:J46"/>
    <mergeCell ref="K46:L46"/>
    <mergeCell ref="M46:R46"/>
    <mergeCell ref="B39:H39"/>
    <mergeCell ref="I39:J39"/>
    <mergeCell ref="K39:L39"/>
    <mergeCell ref="M39:R39"/>
    <mergeCell ref="B41:H41"/>
    <mergeCell ref="I41:J41"/>
    <mergeCell ref="K41:L41"/>
    <mergeCell ref="M41:R41"/>
    <mergeCell ref="B43:H43"/>
    <mergeCell ref="I43:J43"/>
    <mergeCell ref="K43:L43"/>
    <mergeCell ref="M43:R43"/>
    <mergeCell ref="B42:H42"/>
    <mergeCell ref="I42:J42"/>
    <mergeCell ref="K42:L42"/>
    <mergeCell ref="M42:R42"/>
    <mergeCell ref="B40:H40"/>
    <mergeCell ref="I40:J40"/>
    <mergeCell ref="K40:L40"/>
    <mergeCell ref="M40:R40"/>
    <mergeCell ref="B137:C137"/>
    <mergeCell ref="D137:J137"/>
    <mergeCell ref="K137:R137"/>
    <mergeCell ref="B157:D157"/>
    <mergeCell ref="E157:F157"/>
    <mergeCell ref="K135:R135"/>
    <mergeCell ref="B151:D151"/>
    <mergeCell ref="K136:R136"/>
    <mergeCell ref="B291:F333"/>
    <mergeCell ref="G319:R320"/>
    <mergeCell ref="G332:R333"/>
    <mergeCell ref="K213:T213"/>
    <mergeCell ref="C214:D214"/>
    <mergeCell ref="G214:J214"/>
    <mergeCell ref="K214:T214"/>
    <mergeCell ref="G211:J211"/>
    <mergeCell ref="D184:E184"/>
    <mergeCell ref="F184:I184"/>
    <mergeCell ref="C205:D205"/>
    <mergeCell ref="C201:D201"/>
    <mergeCell ref="G212:J212"/>
    <mergeCell ref="K212:T212"/>
    <mergeCell ref="C209:D209"/>
    <mergeCell ref="E209:F209"/>
    <mergeCell ref="C211:D211"/>
    <mergeCell ref="E211:F211"/>
    <mergeCell ref="D246:E246"/>
    <mergeCell ref="F246:I246"/>
    <mergeCell ref="J246:T246"/>
    <mergeCell ref="C212:D212"/>
    <mergeCell ref="C213:D213"/>
    <mergeCell ref="E213:F213"/>
    <mergeCell ref="G213:J213"/>
    <mergeCell ref="E214:F214"/>
    <mergeCell ref="E212:F212"/>
    <mergeCell ref="B232:K232"/>
    <mergeCell ref="C226:T226"/>
    <mergeCell ref="B230:T230"/>
    <mergeCell ref="G229:I229"/>
    <mergeCell ref="I233:K233"/>
    <mergeCell ref="B236:C236"/>
    <mergeCell ref="C229:D229"/>
    <mergeCell ref="B231:T231"/>
    <mergeCell ref="G203:J203"/>
    <mergeCell ref="G208:J208"/>
    <mergeCell ref="C207:D207"/>
    <mergeCell ref="C206:D206"/>
    <mergeCell ref="G207:J207"/>
    <mergeCell ref="F189:G189"/>
    <mergeCell ref="K205:T205"/>
    <mergeCell ref="G196:J197"/>
    <mergeCell ref="C192:D192"/>
    <mergeCell ref="C195:L195"/>
    <mergeCell ref="C193:D193"/>
    <mergeCell ref="G202:J202"/>
    <mergeCell ref="K203:T203"/>
    <mergeCell ref="E205:F205"/>
    <mergeCell ref="G205:J205"/>
    <mergeCell ref="E203:F203"/>
    <mergeCell ref="C203:D203"/>
    <mergeCell ref="C204:D204"/>
    <mergeCell ref="E199:F199"/>
    <mergeCell ref="H193:L193"/>
    <mergeCell ref="L141:T152"/>
    <mergeCell ref="B155:K155"/>
    <mergeCell ref="K138:R138"/>
    <mergeCell ref="B138:C138"/>
    <mergeCell ref="D138:J138"/>
    <mergeCell ref="B139:T139"/>
    <mergeCell ref="B140:T140"/>
    <mergeCell ref="E144:F144"/>
    <mergeCell ref="B150:D150"/>
    <mergeCell ref="B149:D149"/>
    <mergeCell ref="E151:F151"/>
    <mergeCell ref="B148:D148"/>
    <mergeCell ref="B143:D143"/>
    <mergeCell ref="E143:F143"/>
    <mergeCell ref="B142:K142"/>
    <mergeCell ref="E148:F150"/>
    <mergeCell ref="K148:K150"/>
    <mergeCell ref="E145:F145"/>
    <mergeCell ref="B144:D144"/>
    <mergeCell ref="B153:T153"/>
    <mergeCell ref="B146:D146"/>
    <mergeCell ref="B147:D147"/>
    <mergeCell ref="E147:F147"/>
    <mergeCell ref="E146:F146"/>
    <mergeCell ref="F247:I247"/>
    <mergeCell ref="D247:E247"/>
    <mergeCell ref="B245:C245"/>
    <mergeCell ref="D245:E245"/>
    <mergeCell ref="F245:I245"/>
    <mergeCell ref="J245:T245"/>
    <mergeCell ref="H222:I222"/>
    <mergeCell ref="G237:K237"/>
    <mergeCell ref="J225:K225"/>
    <mergeCell ref="E229:F229"/>
    <mergeCell ref="C227:F227"/>
    <mergeCell ref="M217:T225"/>
    <mergeCell ref="G236:K236"/>
    <mergeCell ref="B247:C247"/>
    <mergeCell ref="G240:H240"/>
    <mergeCell ref="I241:J241"/>
    <mergeCell ref="B243:C243"/>
    <mergeCell ref="F242:I243"/>
    <mergeCell ref="G241:H241"/>
    <mergeCell ref="J242:T243"/>
    <mergeCell ref="B242:E242"/>
    <mergeCell ref="F244:I244"/>
    <mergeCell ref="L241:T241"/>
    <mergeCell ref="B246:C246"/>
    <mergeCell ref="C187:T187"/>
    <mergeCell ref="H189:I189"/>
    <mergeCell ref="C197:D197"/>
    <mergeCell ref="E193:F193"/>
    <mergeCell ref="K192:L192"/>
    <mergeCell ref="G198:J198"/>
    <mergeCell ref="K198:T198"/>
    <mergeCell ref="G199:J199"/>
    <mergeCell ref="K199:T199"/>
    <mergeCell ref="C199:D199"/>
    <mergeCell ref="J189:L189"/>
    <mergeCell ref="H192:I192"/>
    <mergeCell ref="C198:D198"/>
    <mergeCell ref="E198:F198"/>
    <mergeCell ref="E192:F192"/>
    <mergeCell ref="K196:T197"/>
    <mergeCell ref="M189:T195"/>
    <mergeCell ref="C189:E189"/>
    <mergeCell ref="C196:F196"/>
    <mergeCell ref="K204:T204"/>
    <mergeCell ref="M188:T188"/>
    <mergeCell ref="C190:E190"/>
    <mergeCell ref="J190:L190"/>
    <mergeCell ref="H190:I190"/>
    <mergeCell ref="E57:H57"/>
    <mergeCell ref="E69:H69"/>
    <mergeCell ref="I69:R69"/>
    <mergeCell ref="I61:R61"/>
    <mergeCell ref="E65:H66"/>
    <mergeCell ref="I73:R73"/>
    <mergeCell ref="I65:R66"/>
    <mergeCell ref="E72:H72"/>
    <mergeCell ref="E74:H74"/>
    <mergeCell ref="E70:H70"/>
    <mergeCell ref="I70:R70"/>
    <mergeCell ref="E63:H63"/>
    <mergeCell ref="I63:R63"/>
    <mergeCell ref="E62:H62"/>
    <mergeCell ref="I62:R62"/>
    <mergeCell ref="E59:H59"/>
    <mergeCell ref="I59:R59"/>
    <mergeCell ref="E204:F204"/>
    <mergeCell ref="G204:J204"/>
    <mergeCell ref="E233:F233"/>
    <mergeCell ref="G233:H233"/>
    <mergeCell ref="B234:D234"/>
    <mergeCell ref="K222:L222"/>
    <mergeCell ref="C219:E219"/>
    <mergeCell ref="C218:E218"/>
    <mergeCell ref="J218:L218"/>
    <mergeCell ref="L232:T232"/>
    <mergeCell ref="M229:T229"/>
    <mergeCell ref="C222:D222"/>
    <mergeCell ref="H221:I221"/>
    <mergeCell ref="C224:L224"/>
    <mergeCell ref="G225:H225"/>
    <mergeCell ref="E221:F221"/>
    <mergeCell ref="C221:D221"/>
    <mergeCell ref="C225:E225"/>
    <mergeCell ref="K221:L221"/>
    <mergeCell ref="E222:F222"/>
    <mergeCell ref="B235:K235"/>
    <mergeCell ref="B239:K239"/>
    <mergeCell ref="D237:E237"/>
    <mergeCell ref="B238:K238"/>
    <mergeCell ref="B241:F241"/>
    <mergeCell ref="C257:D257"/>
    <mergeCell ref="B284:F284"/>
    <mergeCell ref="G284:R284"/>
    <mergeCell ref="S284:T284"/>
    <mergeCell ref="C261:F261"/>
    <mergeCell ref="C262:D262"/>
    <mergeCell ref="S283:T283"/>
    <mergeCell ref="H260:I260"/>
    <mergeCell ref="B266:T266"/>
    <mergeCell ref="J252:L252"/>
    <mergeCell ref="J260:K260"/>
    <mergeCell ref="F253:G253"/>
    <mergeCell ref="B244:C244"/>
    <mergeCell ref="D243:E243"/>
    <mergeCell ref="J244:T244"/>
    <mergeCell ref="B240:F240"/>
    <mergeCell ref="I240:J240"/>
    <mergeCell ref="L240:T240"/>
    <mergeCell ref="J247:T247"/>
    <mergeCell ref="B287:F288"/>
    <mergeCell ref="G287:R288"/>
    <mergeCell ref="C274:D274"/>
    <mergeCell ref="C277:D277"/>
    <mergeCell ref="C275:D275"/>
    <mergeCell ref="G316:R316"/>
    <mergeCell ref="G309:R309"/>
    <mergeCell ref="G305:R305"/>
    <mergeCell ref="B281:F281"/>
    <mergeCell ref="G281:R281"/>
    <mergeCell ref="G304:R304"/>
    <mergeCell ref="G301:R301"/>
    <mergeCell ref="G286:R286"/>
    <mergeCell ref="B283:F283"/>
    <mergeCell ref="B282:F282"/>
    <mergeCell ref="G282:R282"/>
    <mergeCell ref="G311:R311"/>
    <mergeCell ref="G310:R310"/>
    <mergeCell ref="G307:R308"/>
    <mergeCell ref="G298:R298"/>
    <mergeCell ref="G299:R299"/>
    <mergeCell ref="G291:R291"/>
    <mergeCell ref="G315:R315"/>
    <mergeCell ref="B286:F286"/>
    <mergeCell ref="K211:T211"/>
    <mergeCell ref="B215:T215"/>
    <mergeCell ref="C216:T216"/>
    <mergeCell ref="C217:L217"/>
    <mergeCell ref="F219:G219"/>
    <mergeCell ref="F218:G218"/>
    <mergeCell ref="J219:L219"/>
    <mergeCell ref="K206:T206"/>
    <mergeCell ref="E210:F210"/>
    <mergeCell ref="C208:D208"/>
    <mergeCell ref="K207:T207"/>
    <mergeCell ref="G206:J206"/>
    <mergeCell ref="K208:T208"/>
    <mergeCell ref="E206:F206"/>
    <mergeCell ref="E207:F207"/>
    <mergeCell ref="H218:I218"/>
    <mergeCell ref="H219:I219"/>
    <mergeCell ref="B216:B229"/>
    <mergeCell ref="E208:F208"/>
    <mergeCell ref="G209:J209"/>
    <mergeCell ref="K209:T209"/>
    <mergeCell ref="C210:D210"/>
    <mergeCell ref="G210:J210"/>
    <mergeCell ref="K210:T210"/>
    <mergeCell ref="S286:T286"/>
    <mergeCell ref="G290:R290"/>
    <mergeCell ref="S290:T290"/>
    <mergeCell ref="M227:T228"/>
    <mergeCell ref="C250:T250"/>
    <mergeCell ref="G234:H234"/>
    <mergeCell ref="I234:K234"/>
    <mergeCell ref="D236:E236"/>
    <mergeCell ref="B337:F337"/>
    <mergeCell ref="E234:F234"/>
    <mergeCell ref="G227:I228"/>
    <mergeCell ref="J227:L228"/>
    <mergeCell ref="C228:D228"/>
    <mergeCell ref="E228:F228"/>
    <mergeCell ref="B233:D233"/>
    <mergeCell ref="J229:L229"/>
    <mergeCell ref="G312:R312"/>
    <mergeCell ref="G314:R314"/>
    <mergeCell ref="B336:F336"/>
    <mergeCell ref="B250:B265"/>
    <mergeCell ref="B290:F290"/>
    <mergeCell ref="C253:E253"/>
    <mergeCell ref="F254:G254"/>
    <mergeCell ref="C254:E254"/>
    <mergeCell ref="K202:T202"/>
    <mergeCell ref="E197:F197"/>
    <mergeCell ref="B175:C175"/>
    <mergeCell ref="D175:E175"/>
    <mergeCell ref="F175:I175"/>
    <mergeCell ref="J175:T175"/>
    <mergeCell ref="B176:C176"/>
    <mergeCell ref="D176:E176"/>
    <mergeCell ref="B187:B208"/>
    <mergeCell ref="C188:L188"/>
    <mergeCell ref="E201:F201"/>
    <mergeCell ref="G201:J201"/>
    <mergeCell ref="K201:T201"/>
    <mergeCell ref="C202:D202"/>
    <mergeCell ref="F176:I176"/>
    <mergeCell ref="J176:T176"/>
    <mergeCell ref="B186:T186"/>
    <mergeCell ref="B177:C177"/>
    <mergeCell ref="B184:C184"/>
    <mergeCell ref="F182:I182"/>
    <mergeCell ref="J182:T182"/>
    <mergeCell ref="D183:E183"/>
    <mergeCell ref="F183:I183"/>
    <mergeCell ref="J183:T183"/>
    <mergeCell ref="B352:F352"/>
    <mergeCell ref="G352:P352"/>
    <mergeCell ref="Q352:T352"/>
    <mergeCell ref="B348:T348"/>
    <mergeCell ref="B349:T349"/>
    <mergeCell ref="B350:Q350"/>
    <mergeCell ref="R350:T350"/>
    <mergeCell ref="B344:F344"/>
    <mergeCell ref="G344:R344"/>
    <mergeCell ref="S344:T344"/>
    <mergeCell ref="B351:F351"/>
    <mergeCell ref="G351:P351"/>
    <mergeCell ref="Q351:T351"/>
    <mergeCell ref="B346:F346"/>
    <mergeCell ref="G346:R346"/>
    <mergeCell ref="S346:T346"/>
    <mergeCell ref="B345:F345"/>
    <mergeCell ref="G345:R345"/>
    <mergeCell ref="S345:T345"/>
    <mergeCell ref="H254:I254"/>
    <mergeCell ref="C268:L268"/>
    <mergeCell ref="S282:T282"/>
    <mergeCell ref="G283:R283"/>
    <mergeCell ref="E277:F277"/>
    <mergeCell ref="G277:J277"/>
    <mergeCell ref="K277:T277"/>
    <mergeCell ref="G265:J265"/>
    <mergeCell ref="K265:T265"/>
    <mergeCell ref="E265:F265"/>
    <mergeCell ref="M252:T258"/>
    <mergeCell ref="C252:E252"/>
    <mergeCell ref="C256:D256"/>
    <mergeCell ref="K271:T272"/>
    <mergeCell ref="C276:D276"/>
    <mergeCell ref="E276:F276"/>
    <mergeCell ref="G276:J276"/>
    <mergeCell ref="C267:T267"/>
    <mergeCell ref="S281:T281"/>
    <mergeCell ref="J253:L253"/>
    <mergeCell ref="B285:T285"/>
    <mergeCell ref="G306:R306"/>
    <mergeCell ref="G337:R337"/>
    <mergeCell ref="G340:R340"/>
    <mergeCell ref="S340:T340"/>
    <mergeCell ref="B341:F341"/>
    <mergeCell ref="D244:E244"/>
    <mergeCell ref="L233:T239"/>
    <mergeCell ref="E257:F257"/>
    <mergeCell ref="G261:J262"/>
    <mergeCell ref="K261:T262"/>
    <mergeCell ref="C263:D263"/>
    <mergeCell ref="E263:F263"/>
    <mergeCell ref="G263:J263"/>
    <mergeCell ref="K263:T263"/>
    <mergeCell ref="E262:F262"/>
    <mergeCell ref="M260:T260"/>
    <mergeCell ref="C258:L258"/>
    <mergeCell ref="J254:L254"/>
    <mergeCell ref="S287:T288"/>
    <mergeCell ref="B289:F289"/>
    <mergeCell ref="G289:R289"/>
    <mergeCell ref="S289:T289"/>
    <mergeCell ref="B237:C237"/>
    <mergeCell ref="B342:F342"/>
    <mergeCell ref="G342:R342"/>
    <mergeCell ref="S342:T342"/>
    <mergeCell ref="G341:R341"/>
    <mergeCell ref="S341:T341"/>
    <mergeCell ref="B340:F340"/>
    <mergeCell ref="S291:T333"/>
    <mergeCell ref="B343:F343"/>
    <mergeCell ref="G343:R343"/>
    <mergeCell ref="S343:T343"/>
    <mergeCell ref="G318:R318"/>
    <mergeCell ref="G330:R330"/>
    <mergeCell ref="G336:R336"/>
    <mergeCell ref="G313:R313"/>
    <mergeCell ref="G334:R334"/>
    <mergeCell ref="B338:T338"/>
    <mergeCell ref="B339:F339"/>
    <mergeCell ref="G339:R339"/>
    <mergeCell ref="S339:T339"/>
    <mergeCell ref="G335:R335"/>
    <mergeCell ref="B335:F335"/>
    <mergeCell ref="B334:F334"/>
    <mergeCell ref="S334:T337"/>
    <mergeCell ref="G302:R303"/>
    <mergeCell ref="M251:T251"/>
    <mergeCell ref="C260:G260"/>
    <mergeCell ref="G275:J275"/>
    <mergeCell ref="K275:T275"/>
    <mergeCell ref="C273:D273"/>
    <mergeCell ref="W291:X331"/>
    <mergeCell ref="G292:R292"/>
    <mergeCell ref="G293:R293"/>
    <mergeCell ref="G294:R294"/>
    <mergeCell ref="G295:R295"/>
    <mergeCell ref="G296:R296"/>
    <mergeCell ref="G297:R297"/>
    <mergeCell ref="G300:R300"/>
    <mergeCell ref="G329:R329"/>
    <mergeCell ref="G326:R326"/>
    <mergeCell ref="G327:R327"/>
    <mergeCell ref="G328:R328"/>
    <mergeCell ref="G331:R331"/>
    <mergeCell ref="G324:R324"/>
    <mergeCell ref="G323:R323"/>
    <mergeCell ref="G322:R322"/>
    <mergeCell ref="G325:R325"/>
    <mergeCell ref="G321:R321"/>
    <mergeCell ref="G317:R317"/>
    <mergeCell ref="B248:T248"/>
    <mergeCell ref="B249:T249"/>
    <mergeCell ref="E275:F275"/>
    <mergeCell ref="C270:E270"/>
    <mergeCell ref="M268:T268"/>
    <mergeCell ref="C264:D264"/>
    <mergeCell ref="E264:F264"/>
    <mergeCell ref="G264:J264"/>
    <mergeCell ref="K264:T264"/>
    <mergeCell ref="C265:D265"/>
    <mergeCell ref="C259:G259"/>
    <mergeCell ref="C269:E269"/>
    <mergeCell ref="F252:G252"/>
    <mergeCell ref="C251:L251"/>
    <mergeCell ref="H256:L256"/>
    <mergeCell ref="H253:I253"/>
    <mergeCell ref="H257:L257"/>
    <mergeCell ref="E273:F273"/>
    <mergeCell ref="J259:K259"/>
    <mergeCell ref="E274:F274"/>
    <mergeCell ref="E256:F256"/>
    <mergeCell ref="H252:I252"/>
    <mergeCell ref="H259:I259"/>
    <mergeCell ref="M259:T259"/>
    <mergeCell ref="V281:W281"/>
    <mergeCell ref="B279:T279"/>
    <mergeCell ref="B280:F280"/>
    <mergeCell ref="G280:R280"/>
    <mergeCell ref="S280:T280"/>
    <mergeCell ref="B267:B277"/>
    <mergeCell ref="M269:T270"/>
    <mergeCell ref="C271:F271"/>
    <mergeCell ref="G273:J273"/>
    <mergeCell ref="K273:T273"/>
    <mergeCell ref="C272:D272"/>
    <mergeCell ref="E272:F272"/>
    <mergeCell ref="G274:J274"/>
    <mergeCell ref="F270:G270"/>
    <mergeCell ref="H270:I270"/>
    <mergeCell ref="J270:L270"/>
    <mergeCell ref="G271:J272"/>
    <mergeCell ref="K274:T274"/>
    <mergeCell ref="F269:G269"/>
    <mergeCell ref="H269:I269"/>
    <mergeCell ref="J269:L269"/>
    <mergeCell ref="B278:T278"/>
    <mergeCell ref="K276:T276"/>
    <mergeCell ref="O28:Q28"/>
    <mergeCell ref="S73:T73"/>
    <mergeCell ref="I74:R74"/>
    <mergeCell ref="E55:H55"/>
    <mergeCell ref="S89:T89"/>
    <mergeCell ref="S85:T85"/>
    <mergeCell ref="E86:I86"/>
    <mergeCell ref="I55:R55"/>
    <mergeCell ref="E64:H64"/>
    <mergeCell ref="S63:T63"/>
    <mergeCell ref="E60:H60"/>
    <mergeCell ref="I57:R57"/>
    <mergeCell ref="S57:T57"/>
    <mergeCell ref="S55:T55"/>
    <mergeCell ref="I72:R72"/>
    <mergeCell ref="I60:R60"/>
    <mergeCell ref="S60:T60"/>
    <mergeCell ref="E61:H61"/>
    <mergeCell ref="I64:R64"/>
    <mergeCell ref="S64:T64"/>
    <mergeCell ref="E58:H58"/>
    <mergeCell ref="J31:N32"/>
    <mergeCell ref="B31:E32"/>
    <mergeCell ref="F30:I30"/>
    <mergeCell ref="S138:T138"/>
    <mergeCell ref="B145:D145"/>
    <mergeCell ref="S71:T71"/>
    <mergeCell ref="S72:T72"/>
    <mergeCell ref="J84:R84"/>
    <mergeCell ref="C52:D64"/>
    <mergeCell ref="S65:T65"/>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59:T59"/>
    <mergeCell ref="B19:E22"/>
    <mergeCell ref="F19:I22"/>
    <mergeCell ref="B23:E27"/>
    <mergeCell ref="C51:D51"/>
    <mergeCell ref="E52:H54"/>
    <mergeCell ref="I52:R54"/>
    <mergeCell ref="S52:T54"/>
    <mergeCell ref="E51:H51"/>
    <mergeCell ref="R28:T28"/>
    <mergeCell ref="F35:I36"/>
    <mergeCell ref="B37:T37"/>
    <mergeCell ref="B52:B64"/>
    <mergeCell ref="R31:T32"/>
    <mergeCell ref="O31:Q32"/>
    <mergeCell ref="J30:N30"/>
    <mergeCell ref="O30:Q30"/>
    <mergeCell ref="R30:T30"/>
    <mergeCell ref="F29:I29"/>
    <mergeCell ref="B29:E29"/>
    <mergeCell ref="O29:Q29"/>
    <mergeCell ref="S56:T56"/>
    <mergeCell ref="E56:H56"/>
    <mergeCell ref="I51:R51"/>
    <mergeCell ref="B47:T47"/>
    <mergeCell ref="B49:T49"/>
    <mergeCell ref="B50:T50"/>
    <mergeCell ref="I56:R56"/>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R29:T29"/>
    <mergeCell ref="F31:I32"/>
    <mergeCell ref="B30:E30"/>
    <mergeCell ref="S61:T61"/>
    <mergeCell ref="B35:E36"/>
    <mergeCell ref="R35:T36"/>
    <mergeCell ref="O35:Q36"/>
    <mergeCell ref="J35:N36"/>
    <mergeCell ref="S38:T38"/>
    <mergeCell ref="I58:R58"/>
    <mergeCell ref="S58:T58"/>
    <mergeCell ref="S51:T51"/>
    <mergeCell ref="B38:H38"/>
    <mergeCell ref="I38:J38"/>
    <mergeCell ref="K38:L38"/>
    <mergeCell ref="M38:R38"/>
    <mergeCell ref="S104:T104"/>
    <mergeCell ref="E91:I91"/>
    <mergeCell ref="J91:R91"/>
    <mergeCell ref="S91:T91"/>
    <mergeCell ref="S95:T95"/>
    <mergeCell ref="E102:I102"/>
    <mergeCell ref="J102:R102"/>
    <mergeCell ref="E99:I99"/>
    <mergeCell ref="J99:R99"/>
    <mergeCell ref="S94:T94"/>
    <mergeCell ref="S92:T92"/>
    <mergeCell ref="E98:I98"/>
    <mergeCell ref="S99:T99"/>
    <mergeCell ref="S101:T101"/>
    <mergeCell ref="S100:T100"/>
    <mergeCell ref="E97:I97"/>
    <mergeCell ref="I67:R67"/>
    <mergeCell ref="E89:I89"/>
    <mergeCell ref="S102:T102"/>
    <mergeCell ref="B103:T103"/>
    <mergeCell ref="K105:R105"/>
    <mergeCell ref="B104:C104"/>
    <mergeCell ref="S105:T105"/>
    <mergeCell ref="S97:T97"/>
    <mergeCell ref="S93:T93"/>
    <mergeCell ref="B94:B102"/>
    <mergeCell ref="C91:D93"/>
    <mergeCell ref="E83:I83"/>
    <mergeCell ref="B91:B93"/>
    <mergeCell ref="E96:I96"/>
    <mergeCell ref="J96:R96"/>
    <mergeCell ref="D104:J104"/>
    <mergeCell ref="K104:R104"/>
    <mergeCell ref="J98:R98"/>
    <mergeCell ref="C94:D102"/>
    <mergeCell ref="E92:I92"/>
    <mergeCell ref="E78:H78"/>
    <mergeCell ref="I78:R78"/>
    <mergeCell ref="E76:H76"/>
    <mergeCell ref="E68:H68"/>
    <mergeCell ref="I68:R68"/>
    <mergeCell ref="S68:T68"/>
    <mergeCell ref="S69:T69"/>
    <mergeCell ref="I71:R71"/>
    <mergeCell ref="D121:J121"/>
    <mergeCell ref="K121:R121"/>
    <mergeCell ref="B120:T120"/>
    <mergeCell ref="B121:C121"/>
    <mergeCell ref="S118:T118"/>
    <mergeCell ref="S121:T121"/>
    <mergeCell ref="I77:R77"/>
    <mergeCell ref="S77:T77"/>
    <mergeCell ref="S88:T88"/>
    <mergeCell ref="S78:T79"/>
    <mergeCell ref="S106:T106"/>
    <mergeCell ref="B105:C105"/>
    <mergeCell ref="D105:J105"/>
    <mergeCell ref="J92:R92"/>
    <mergeCell ref="J97:R97"/>
    <mergeCell ref="S74:T74"/>
    <mergeCell ref="B65:B76"/>
    <mergeCell ref="C65:D76"/>
    <mergeCell ref="E67:H67"/>
    <mergeCell ref="B106:C106"/>
    <mergeCell ref="D106:J106"/>
    <mergeCell ref="K106:R106"/>
    <mergeCell ref="S114:T114"/>
    <mergeCell ref="B113:T113"/>
    <mergeCell ref="B114:E114"/>
    <mergeCell ref="B107:C107"/>
    <mergeCell ref="D107:J107"/>
    <mergeCell ref="K107:R107"/>
    <mergeCell ref="S107:T107"/>
    <mergeCell ref="S109:T109"/>
    <mergeCell ref="B110:C110"/>
    <mergeCell ref="D110:J110"/>
    <mergeCell ref="K110:R110"/>
    <mergeCell ref="S110:T110"/>
    <mergeCell ref="B109:C109"/>
    <mergeCell ref="D109:J109"/>
    <mergeCell ref="K109:R109"/>
    <mergeCell ref="S133:T133"/>
    <mergeCell ref="S135:T135"/>
    <mergeCell ref="S134:T134"/>
    <mergeCell ref="D133:J133"/>
    <mergeCell ref="S136:T136"/>
    <mergeCell ref="B136:C136"/>
    <mergeCell ref="B108:C108"/>
    <mergeCell ref="D108:J108"/>
    <mergeCell ref="K108:R108"/>
    <mergeCell ref="S108:T108"/>
    <mergeCell ref="D122:J122"/>
    <mergeCell ref="S116:T116"/>
    <mergeCell ref="S117:T117"/>
    <mergeCell ref="S115:T115"/>
    <mergeCell ref="D123:J123"/>
    <mergeCell ref="K123:R123"/>
    <mergeCell ref="S127:T127"/>
    <mergeCell ref="B122:C122"/>
    <mergeCell ref="K124:R124"/>
    <mergeCell ref="S124:T124"/>
    <mergeCell ref="B125:C125"/>
    <mergeCell ref="D125:J125"/>
    <mergeCell ref="K125:R125"/>
    <mergeCell ref="S125:T125"/>
    <mergeCell ref="E100:I100"/>
    <mergeCell ref="E101:I101"/>
    <mergeCell ref="J101:R101"/>
    <mergeCell ref="J100:R100"/>
    <mergeCell ref="E79:H79"/>
    <mergeCell ref="I79:R79"/>
    <mergeCell ref="J83:R83"/>
    <mergeCell ref="E88:I88"/>
    <mergeCell ref="J88:R88"/>
    <mergeCell ref="S137:T137"/>
    <mergeCell ref="K134:R134"/>
    <mergeCell ref="B134:C134"/>
    <mergeCell ref="D134:J134"/>
    <mergeCell ref="B111:C111"/>
    <mergeCell ref="D111:J111"/>
    <mergeCell ref="K111:R111"/>
    <mergeCell ref="S111:T111"/>
    <mergeCell ref="B128:T128"/>
    <mergeCell ref="B129:T129"/>
    <mergeCell ref="B130:T130"/>
    <mergeCell ref="B131:T131"/>
    <mergeCell ref="B132:T132"/>
    <mergeCell ref="B135:C135"/>
    <mergeCell ref="D135:J135"/>
    <mergeCell ref="D136:J136"/>
    <mergeCell ref="B133:C133"/>
    <mergeCell ref="K133:R133"/>
    <mergeCell ref="G117:R117"/>
    <mergeCell ref="G118:R118"/>
    <mergeCell ref="B115:E115"/>
    <mergeCell ref="G114:R114"/>
    <mergeCell ref="G115:R115"/>
    <mergeCell ref="G116:R116"/>
    <mergeCell ref="S98:T98"/>
    <mergeCell ref="S96:T96"/>
    <mergeCell ref="J86:R86"/>
    <mergeCell ref="S76:T76"/>
    <mergeCell ref="B77:B79"/>
    <mergeCell ref="C77:D79"/>
    <mergeCell ref="J95:R95"/>
    <mergeCell ref="B83:B90"/>
    <mergeCell ref="E95:I95"/>
    <mergeCell ref="E94:I94"/>
    <mergeCell ref="J94:R94"/>
    <mergeCell ref="E93:I93"/>
    <mergeCell ref="J93:R93"/>
    <mergeCell ref="J89:R89"/>
    <mergeCell ref="S86:T86"/>
    <mergeCell ref="E87:I87"/>
    <mergeCell ref="J87:R87"/>
    <mergeCell ref="S87:T87"/>
    <mergeCell ref="I76:R76"/>
    <mergeCell ref="S62:T62"/>
    <mergeCell ref="E90:I90"/>
    <mergeCell ref="J90:R90"/>
    <mergeCell ref="S90:T90"/>
    <mergeCell ref="E85:I85"/>
    <mergeCell ref="J85:R85"/>
    <mergeCell ref="C83:D90"/>
    <mergeCell ref="C82:D82"/>
    <mergeCell ref="S84:T84"/>
    <mergeCell ref="E84:I84"/>
    <mergeCell ref="E73:H73"/>
    <mergeCell ref="S83:T83"/>
    <mergeCell ref="E82:I82"/>
    <mergeCell ref="J82:R82"/>
    <mergeCell ref="S82:T82"/>
    <mergeCell ref="E77:H77"/>
    <mergeCell ref="I75:R75"/>
    <mergeCell ref="S75:T75"/>
    <mergeCell ref="B80:T80"/>
    <mergeCell ref="B81:T81"/>
    <mergeCell ref="E75:H75"/>
    <mergeCell ref="S70:T70"/>
    <mergeCell ref="E71:H71"/>
    <mergeCell ref="S67:T67"/>
    <mergeCell ref="B168:C168"/>
    <mergeCell ref="B162:K162"/>
    <mergeCell ref="B165:C165"/>
    <mergeCell ref="B166:C166"/>
    <mergeCell ref="F166:I166"/>
    <mergeCell ref="B174:C174"/>
    <mergeCell ref="D174:E174"/>
    <mergeCell ref="F174:I174"/>
    <mergeCell ref="J174:T174"/>
    <mergeCell ref="J169:T169"/>
    <mergeCell ref="D168:E168"/>
    <mergeCell ref="B172:C172"/>
    <mergeCell ref="D172:E172"/>
    <mergeCell ref="F172:I172"/>
    <mergeCell ref="J172:T172"/>
    <mergeCell ref="J171:T171"/>
    <mergeCell ref="B173:C173"/>
    <mergeCell ref="D173:E173"/>
    <mergeCell ref="F173:I173"/>
    <mergeCell ref="J173:T173"/>
    <mergeCell ref="D170:E170"/>
    <mergeCell ref="J170:T170"/>
    <mergeCell ref="D171:E171"/>
    <mergeCell ref="B171:C171"/>
    <mergeCell ref="B163:E163"/>
    <mergeCell ref="B167:C167"/>
    <mergeCell ref="J165:T165"/>
    <mergeCell ref="D167:E167"/>
    <mergeCell ref="F167:I167"/>
    <mergeCell ref="J167:T167"/>
    <mergeCell ref="F163:I164"/>
    <mergeCell ref="F165:I165"/>
    <mergeCell ref="J163:T164"/>
    <mergeCell ref="B164:C164"/>
    <mergeCell ref="D164:E164"/>
    <mergeCell ref="L155:T162"/>
    <mergeCell ref="B156:D156"/>
    <mergeCell ref="E156:F156"/>
    <mergeCell ref="F171:I171"/>
    <mergeCell ref="B169:C169"/>
    <mergeCell ref="F170:I170"/>
    <mergeCell ref="D169:E169"/>
    <mergeCell ref="B170:C170"/>
    <mergeCell ref="I156:K156"/>
    <mergeCell ref="B161:K161"/>
    <mergeCell ref="G160:K160"/>
    <mergeCell ref="B160:C160"/>
    <mergeCell ref="G156:H156"/>
    <mergeCell ref="D160:E160"/>
    <mergeCell ref="B158:K158"/>
    <mergeCell ref="B159:C159"/>
    <mergeCell ref="D159:E159"/>
    <mergeCell ref="J159:K159"/>
    <mergeCell ref="G159:H159"/>
    <mergeCell ref="G157:H157"/>
    <mergeCell ref="I157:K157"/>
    <mergeCell ref="D165:E165"/>
    <mergeCell ref="J168:T168"/>
    <mergeCell ref="J166:T166"/>
    <mergeCell ref="D181:E181"/>
    <mergeCell ref="D177:E177"/>
    <mergeCell ref="F177:I177"/>
    <mergeCell ref="J177:T177"/>
    <mergeCell ref="B178:C178"/>
    <mergeCell ref="D178:E178"/>
    <mergeCell ref="F178:I178"/>
    <mergeCell ref="J178:T178"/>
    <mergeCell ref="B180:C180"/>
    <mergeCell ref="D180:E180"/>
    <mergeCell ref="F180:I180"/>
    <mergeCell ref="J180:T180"/>
    <mergeCell ref="B181:C181"/>
    <mergeCell ref="J184:T184"/>
    <mergeCell ref="C200:D200"/>
    <mergeCell ref="E200:F200"/>
    <mergeCell ref="G200:J200"/>
    <mergeCell ref="K200:T200"/>
    <mergeCell ref="E202:F202"/>
    <mergeCell ref="B154:T154"/>
    <mergeCell ref="F168:I168"/>
    <mergeCell ref="F169:I169"/>
    <mergeCell ref="D166:E166"/>
    <mergeCell ref="F190:G190"/>
    <mergeCell ref="B179:C179"/>
    <mergeCell ref="D179:E179"/>
    <mergeCell ref="F179:I179"/>
    <mergeCell ref="J179:T179"/>
    <mergeCell ref="B185:C185"/>
    <mergeCell ref="D185:E185"/>
    <mergeCell ref="F185:I185"/>
    <mergeCell ref="J185:T185"/>
    <mergeCell ref="F181:I181"/>
    <mergeCell ref="J181:T181"/>
    <mergeCell ref="B182:C182"/>
    <mergeCell ref="D182:E182"/>
    <mergeCell ref="B183:C183"/>
    <mergeCell ref="B124:C124"/>
    <mergeCell ref="D124:J124"/>
    <mergeCell ref="B116:E118"/>
    <mergeCell ref="S122:T122"/>
    <mergeCell ref="K122:R122"/>
    <mergeCell ref="B123:C123"/>
    <mergeCell ref="S123:T123"/>
    <mergeCell ref="B127:C127"/>
    <mergeCell ref="D127:J127"/>
    <mergeCell ref="K127:R127"/>
    <mergeCell ref="B126:C126"/>
    <mergeCell ref="D126:J126"/>
    <mergeCell ref="K126:R126"/>
    <mergeCell ref="S126:T126"/>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J6" sqref="J6"/>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3"/>
    </row>
    <row r="2" spans="2:19" ht="14.25" customHeight="1" x14ac:dyDescent="0.2">
      <c r="B2" s="660" t="s">
        <v>386</v>
      </c>
      <c r="C2" s="661"/>
      <c r="D2" s="661"/>
      <c r="E2" s="661"/>
      <c r="F2" s="661"/>
      <c r="G2" s="661"/>
      <c r="H2" s="661"/>
      <c r="I2" s="662"/>
      <c r="J2" s="186"/>
      <c r="K2" s="666"/>
      <c r="L2" s="668" t="s">
        <v>385</v>
      </c>
      <c r="M2" s="668"/>
      <c r="N2" s="668"/>
      <c r="O2" s="668"/>
      <c r="P2" s="668"/>
      <c r="Q2" s="668"/>
      <c r="R2" s="668"/>
      <c r="S2" s="669"/>
    </row>
    <row r="3" spans="2:19" ht="34.5" customHeight="1" x14ac:dyDescent="0.2">
      <c r="B3" s="663"/>
      <c r="C3" s="664"/>
      <c r="D3" s="664"/>
      <c r="E3" s="664"/>
      <c r="F3" s="664"/>
      <c r="G3" s="664"/>
      <c r="H3" s="664"/>
      <c r="I3" s="665"/>
      <c r="J3" s="186"/>
      <c r="K3" s="667"/>
      <c r="L3" s="671" t="s">
        <v>386</v>
      </c>
      <c r="M3" s="671"/>
      <c r="N3" s="671"/>
      <c r="O3" s="671"/>
      <c r="P3" s="671"/>
      <c r="Q3" s="671"/>
      <c r="R3" s="671"/>
      <c r="S3" s="670"/>
    </row>
    <row r="4" spans="2:19" ht="27.75" customHeight="1" x14ac:dyDescent="0.2">
      <c r="B4" s="672" t="s">
        <v>387</v>
      </c>
      <c r="C4" s="673"/>
      <c r="D4" s="673"/>
      <c r="E4" s="673"/>
      <c r="F4" s="674"/>
      <c r="G4" s="168" t="s">
        <v>730</v>
      </c>
      <c r="H4" s="169" t="s">
        <v>2</v>
      </c>
      <c r="I4" s="170" t="s">
        <v>0</v>
      </c>
      <c r="J4" s="187"/>
      <c r="K4" s="667"/>
      <c r="L4" s="678" t="s">
        <v>387</v>
      </c>
      <c r="M4" s="678"/>
      <c r="N4" s="678"/>
      <c r="O4" s="678"/>
      <c r="P4" s="678"/>
      <c r="Q4" s="678"/>
      <c r="R4" s="678"/>
      <c r="S4" s="670"/>
    </row>
    <row r="5" spans="2:19" ht="27.75" customHeight="1" x14ac:dyDescent="0.25">
      <c r="B5" s="675"/>
      <c r="C5" s="676"/>
      <c r="D5" s="676"/>
      <c r="E5" s="676"/>
      <c r="F5" s="677"/>
      <c r="G5" s="171" t="s">
        <v>774</v>
      </c>
      <c r="H5" s="172">
        <v>3</v>
      </c>
      <c r="I5" s="173" t="s">
        <v>393</v>
      </c>
      <c r="J5" s="188"/>
      <c r="K5" s="667"/>
      <c r="L5" s="678" t="s">
        <v>934</v>
      </c>
      <c r="M5" s="678"/>
      <c r="N5" s="678"/>
      <c r="O5" s="678"/>
      <c r="P5" s="678"/>
      <c r="Q5" s="678"/>
      <c r="R5" s="678"/>
      <c r="S5" s="670"/>
    </row>
    <row r="6" spans="2:19" ht="33.75" customHeight="1" x14ac:dyDescent="0.2">
      <c r="B6" s="698" t="s">
        <v>395</v>
      </c>
      <c r="C6" s="699"/>
      <c r="D6" s="699"/>
      <c r="E6" s="699"/>
      <c r="F6" s="699"/>
      <c r="G6" s="699"/>
      <c r="H6" s="700"/>
      <c r="I6" s="690"/>
      <c r="J6" s="187"/>
      <c r="K6" s="701" t="s">
        <v>388</v>
      </c>
      <c r="L6" s="702"/>
      <c r="M6" s="705" t="s">
        <v>109</v>
      </c>
      <c r="N6" s="706"/>
      <c r="O6" s="705" t="s">
        <v>110</v>
      </c>
      <c r="P6" s="706"/>
      <c r="Q6" s="709" t="s">
        <v>389</v>
      </c>
      <c r="R6" s="711" t="s">
        <v>2</v>
      </c>
      <c r="S6" s="679" t="s">
        <v>0</v>
      </c>
    </row>
    <row r="7" spans="2:19" ht="15" customHeight="1" thickBot="1" x14ac:dyDescent="0.25">
      <c r="B7" s="681" t="s">
        <v>397</v>
      </c>
      <c r="C7" s="682"/>
      <c r="D7" s="685">
        <v>1</v>
      </c>
      <c r="E7" s="685">
        <v>2</v>
      </c>
      <c r="F7" s="685">
        <v>3</v>
      </c>
      <c r="G7" s="687" t="s">
        <v>398</v>
      </c>
      <c r="H7" s="689" t="s">
        <v>99</v>
      </c>
      <c r="I7" s="690"/>
      <c r="J7" s="187"/>
      <c r="K7" s="703"/>
      <c r="L7" s="704"/>
      <c r="M7" s="707"/>
      <c r="N7" s="708"/>
      <c r="O7" s="707"/>
      <c r="P7" s="708"/>
      <c r="Q7" s="710"/>
      <c r="R7" s="712"/>
      <c r="S7" s="680"/>
    </row>
    <row r="8" spans="2:19" ht="15.75" customHeight="1" thickBot="1" x14ac:dyDescent="0.25">
      <c r="B8" s="683"/>
      <c r="C8" s="684"/>
      <c r="D8" s="686"/>
      <c r="E8" s="686"/>
      <c r="F8" s="686"/>
      <c r="G8" s="688"/>
      <c r="H8" s="691"/>
      <c r="I8" s="692"/>
      <c r="J8" s="187"/>
      <c r="K8" s="693" t="s">
        <v>390</v>
      </c>
      <c r="L8" s="694"/>
      <c r="M8" s="695" t="s">
        <v>391</v>
      </c>
      <c r="N8" s="695"/>
      <c r="O8" s="696" t="s">
        <v>392</v>
      </c>
      <c r="P8" s="697"/>
      <c r="Q8" s="137">
        <v>42309</v>
      </c>
      <c r="R8" s="138">
        <v>2</v>
      </c>
      <c r="S8" s="196" t="s">
        <v>394</v>
      </c>
    </row>
    <row r="9" spans="2:19" ht="15.75" customHeight="1" thickBot="1" x14ac:dyDescent="0.3">
      <c r="B9" s="174">
        <v>3</v>
      </c>
      <c r="C9" s="175">
        <v>500</v>
      </c>
      <c r="D9" s="175">
        <v>3</v>
      </c>
      <c r="E9" s="175">
        <v>50</v>
      </c>
      <c r="F9" s="175"/>
      <c r="G9" s="175"/>
      <c r="H9" s="713"/>
      <c r="I9" s="714"/>
      <c r="J9" s="189"/>
      <c r="K9" s="715" t="s">
        <v>396</v>
      </c>
      <c r="L9" s="716"/>
      <c r="M9" s="716"/>
      <c r="N9" s="716"/>
      <c r="O9" s="716"/>
      <c r="P9" s="716"/>
      <c r="Q9" s="716"/>
      <c r="R9" s="716"/>
      <c r="S9" s="680"/>
    </row>
    <row r="10" spans="2:19" ht="20.25" customHeight="1" x14ac:dyDescent="0.2">
      <c r="B10" s="717" t="s">
        <v>399</v>
      </c>
      <c r="C10" s="176">
        <v>1</v>
      </c>
      <c r="D10" s="54">
        <v>227</v>
      </c>
      <c r="E10" s="54">
        <v>163</v>
      </c>
      <c r="F10" s="54">
        <v>11</v>
      </c>
      <c r="G10" s="177">
        <f t="shared" ref="G10:G40" si="0">+D10+E10+F10</f>
        <v>401</v>
      </c>
      <c r="H10" s="720"/>
      <c r="I10" s="721"/>
      <c r="J10" s="199"/>
      <c r="K10" s="722" t="s">
        <v>397</v>
      </c>
      <c r="L10" s="723"/>
      <c r="M10" s="724">
        <v>1</v>
      </c>
      <c r="N10" s="724">
        <v>2</v>
      </c>
      <c r="O10" s="725">
        <v>3</v>
      </c>
      <c r="P10" s="725">
        <v>4</v>
      </c>
      <c r="Q10" s="724" t="s">
        <v>398</v>
      </c>
      <c r="R10" s="727" t="s">
        <v>99</v>
      </c>
      <c r="S10" s="728"/>
    </row>
    <row r="11" spans="2:19" ht="16.5" customHeight="1" thickBot="1" x14ac:dyDescent="0.25">
      <c r="B11" s="718"/>
      <c r="C11" s="178" t="s">
        <v>403</v>
      </c>
      <c r="D11" s="56">
        <f>+D10*0.4</f>
        <v>90.800000000000011</v>
      </c>
      <c r="E11" s="56">
        <f t="shared" ref="E11" si="1">+E10*0.4</f>
        <v>65.2</v>
      </c>
      <c r="F11" s="56">
        <v>4</v>
      </c>
      <c r="G11" s="56">
        <f t="shared" si="0"/>
        <v>160</v>
      </c>
      <c r="H11" s="730"/>
      <c r="I11" s="731"/>
      <c r="J11" s="199"/>
      <c r="K11" s="693"/>
      <c r="L11" s="694"/>
      <c r="M11" s="695"/>
      <c r="N11" s="695"/>
      <c r="O11" s="726"/>
      <c r="P11" s="726"/>
      <c r="Q11" s="695"/>
      <c r="R11" s="729"/>
      <c r="S11" s="680"/>
    </row>
    <row r="12" spans="2:19" ht="25.5" customHeight="1" thickBot="1" x14ac:dyDescent="0.25">
      <c r="B12" s="719"/>
      <c r="C12" s="179">
        <v>0.6</v>
      </c>
      <c r="D12" s="57">
        <f>+D10*0.6</f>
        <v>136.19999999999999</v>
      </c>
      <c r="E12" s="57">
        <f t="shared" ref="E12" si="2">+E10*0.6</f>
        <v>97.8</v>
      </c>
      <c r="F12" s="57">
        <v>7</v>
      </c>
      <c r="G12" s="57">
        <f t="shared" si="0"/>
        <v>241</v>
      </c>
      <c r="H12" s="732"/>
      <c r="I12" s="733"/>
      <c r="J12" s="199"/>
      <c r="K12" s="734" t="s">
        <v>399</v>
      </c>
      <c r="L12" s="139">
        <v>1</v>
      </c>
      <c r="M12" s="55">
        <v>227</v>
      </c>
      <c r="N12" s="55">
        <v>163</v>
      </c>
      <c r="O12" s="55">
        <v>11</v>
      </c>
      <c r="P12" s="55">
        <v>0</v>
      </c>
      <c r="Q12" s="140">
        <f>SUM(M12:P12)</f>
        <v>401</v>
      </c>
      <c r="R12" s="736"/>
      <c r="S12" s="737"/>
    </row>
    <row r="13" spans="2:19" x14ac:dyDescent="0.2">
      <c r="B13" s="717" t="s">
        <v>400</v>
      </c>
      <c r="C13" s="176" t="s">
        <v>398</v>
      </c>
      <c r="D13" s="54">
        <v>227</v>
      </c>
      <c r="E13" s="54">
        <v>163</v>
      </c>
      <c r="F13" s="54">
        <v>11</v>
      </c>
      <c r="G13" s="180">
        <f t="shared" si="0"/>
        <v>401</v>
      </c>
      <c r="H13" s="720"/>
      <c r="I13" s="721"/>
      <c r="J13" s="199"/>
      <c r="K13" s="735"/>
      <c r="L13" s="141">
        <v>0.4</v>
      </c>
      <c r="M13" s="56">
        <f>M12*0.4</f>
        <v>90.800000000000011</v>
      </c>
      <c r="N13" s="56">
        <f>N12*0.4</f>
        <v>65.2</v>
      </c>
      <c r="O13" s="56">
        <v>5</v>
      </c>
      <c r="P13" s="56">
        <f>P12*0.4</f>
        <v>0</v>
      </c>
      <c r="Q13" s="142">
        <f>SUM(M13:P13)</f>
        <v>161</v>
      </c>
      <c r="R13" s="730"/>
      <c r="S13" s="731"/>
    </row>
    <row r="14" spans="2:19" x14ac:dyDescent="0.2">
      <c r="B14" s="718"/>
      <c r="C14" s="178" t="s">
        <v>403</v>
      </c>
      <c r="D14" s="56">
        <v>90</v>
      </c>
      <c r="E14" s="56">
        <v>64</v>
      </c>
      <c r="F14" s="56">
        <v>4</v>
      </c>
      <c r="G14" s="56">
        <f t="shared" si="0"/>
        <v>158</v>
      </c>
      <c r="H14" s="730"/>
      <c r="I14" s="731"/>
      <c r="J14" s="199"/>
      <c r="K14" s="735"/>
      <c r="L14" s="143">
        <v>0.6</v>
      </c>
      <c r="M14" s="56">
        <f>M12</f>
        <v>227</v>
      </c>
      <c r="N14" s="56">
        <f>N12*0.6</f>
        <v>97.8</v>
      </c>
      <c r="O14" s="56">
        <v>6</v>
      </c>
      <c r="P14" s="56">
        <f>P12*0.6</f>
        <v>0</v>
      </c>
      <c r="Q14" s="142">
        <f>SUM(M14:P14)</f>
        <v>330.8</v>
      </c>
      <c r="R14" s="730"/>
      <c r="S14" s="731"/>
    </row>
    <row r="15" spans="2:19" ht="12.75" customHeight="1" thickBot="1" x14ac:dyDescent="0.25">
      <c r="B15" s="719"/>
      <c r="C15" s="179">
        <v>0.6</v>
      </c>
      <c r="D15" s="58">
        <v>134</v>
      </c>
      <c r="E15" s="58">
        <v>97</v>
      </c>
      <c r="F15" s="58">
        <v>7</v>
      </c>
      <c r="G15" s="58">
        <f t="shared" si="0"/>
        <v>238</v>
      </c>
      <c r="H15" s="732"/>
      <c r="I15" s="733"/>
      <c r="J15" s="199"/>
      <c r="K15" s="738" t="s">
        <v>400</v>
      </c>
      <c r="L15" s="139" t="s">
        <v>398</v>
      </c>
      <c r="M15" s="55">
        <f>M12</f>
        <v>227</v>
      </c>
      <c r="N15" s="55">
        <f>N12</f>
        <v>163</v>
      </c>
      <c r="O15" s="55">
        <f>O12</f>
        <v>11</v>
      </c>
      <c r="P15" s="55">
        <f>P12</f>
        <v>0</v>
      </c>
      <c r="Q15" s="140">
        <f t="shared" ref="Q15:Q28" si="3">SUM(M15:P15)</f>
        <v>401</v>
      </c>
      <c r="R15" s="730"/>
      <c r="S15" s="731"/>
    </row>
    <row r="16" spans="2:19" ht="15" customHeight="1" x14ac:dyDescent="0.2">
      <c r="B16" s="717" t="s">
        <v>401</v>
      </c>
      <c r="C16" s="176" t="s">
        <v>398</v>
      </c>
      <c r="D16" s="54">
        <v>227</v>
      </c>
      <c r="E16" s="54">
        <v>163</v>
      </c>
      <c r="F16" s="54">
        <v>11</v>
      </c>
      <c r="G16" s="177">
        <f t="shared" si="0"/>
        <v>401</v>
      </c>
      <c r="H16" s="720"/>
      <c r="I16" s="721"/>
      <c r="J16" s="199"/>
      <c r="K16" s="739"/>
      <c r="L16" s="141">
        <v>0.4</v>
      </c>
      <c r="M16" s="56">
        <v>15</v>
      </c>
      <c r="N16" s="56">
        <v>0</v>
      </c>
      <c r="O16" s="56">
        <v>0</v>
      </c>
      <c r="P16" s="56">
        <v>0</v>
      </c>
      <c r="Q16" s="56">
        <f t="shared" si="3"/>
        <v>15</v>
      </c>
      <c r="R16" s="730"/>
      <c r="S16" s="731"/>
    </row>
    <row r="17" spans="2:19" ht="15.75" customHeight="1" x14ac:dyDescent="0.2">
      <c r="B17" s="718"/>
      <c r="C17" s="178" t="s">
        <v>403</v>
      </c>
      <c r="D17" s="56">
        <v>90</v>
      </c>
      <c r="E17" s="56">
        <v>65</v>
      </c>
      <c r="F17" s="56">
        <v>4</v>
      </c>
      <c r="G17" s="56">
        <f t="shared" si="0"/>
        <v>159</v>
      </c>
      <c r="H17" s="730"/>
      <c r="I17" s="731"/>
      <c r="J17" s="199"/>
      <c r="K17" s="740"/>
      <c r="L17" s="143">
        <v>0.6</v>
      </c>
      <c r="M17" s="56">
        <v>0</v>
      </c>
      <c r="N17" s="56">
        <v>0</v>
      </c>
      <c r="O17" s="56">
        <v>0</v>
      </c>
      <c r="P17" s="56">
        <v>0</v>
      </c>
      <c r="Q17" s="56">
        <f t="shared" si="3"/>
        <v>0</v>
      </c>
      <c r="R17" s="730"/>
      <c r="S17" s="731"/>
    </row>
    <row r="18" spans="2:19" ht="23.25" customHeight="1" thickBot="1" x14ac:dyDescent="0.25">
      <c r="B18" s="719"/>
      <c r="C18" s="179">
        <v>0.6</v>
      </c>
      <c r="D18" s="56">
        <v>136</v>
      </c>
      <c r="E18" s="56">
        <v>98</v>
      </c>
      <c r="F18" s="56">
        <v>7</v>
      </c>
      <c r="G18" s="56">
        <f t="shared" si="0"/>
        <v>241</v>
      </c>
      <c r="H18" s="730"/>
      <c r="I18" s="731"/>
      <c r="J18" s="199"/>
      <c r="K18" s="738" t="s">
        <v>402</v>
      </c>
      <c r="L18" s="139" t="s">
        <v>398</v>
      </c>
      <c r="M18" s="55">
        <f>M12</f>
        <v>227</v>
      </c>
      <c r="N18" s="55">
        <f>N12</f>
        <v>163</v>
      </c>
      <c r="O18" s="55">
        <f>O12</f>
        <v>11</v>
      </c>
      <c r="P18" s="55">
        <f>P12</f>
        <v>0</v>
      </c>
      <c r="Q18" s="140">
        <f t="shared" si="3"/>
        <v>401</v>
      </c>
      <c r="R18" s="730"/>
      <c r="S18" s="731"/>
    </row>
    <row r="19" spans="2:19" ht="13.5" customHeight="1" x14ac:dyDescent="0.2">
      <c r="B19" s="717" t="s">
        <v>404</v>
      </c>
      <c r="C19" s="176" t="s">
        <v>398</v>
      </c>
      <c r="D19" s="54">
        <v>227</v>
      </c>
      <c r="E19" s="54">
        <v>163</v>
      </c>
      <c r="F19" s="54">
        <v>11</v>
      </c>
      <c r="G19" s="180">
        <f t="shared" si="0"/>
        <v>401</v>
      </c>
      <c r="H19" s="730"/>
      <c r="I19" s="731"/>
      <c r="J19" s="199"/>
      <c r="K19" s="739"/>
      <c r="L19" s="141" t="s">
        <v>403</v>
      </c>
      <c r="M19" s="56">
        <v>91</v>
      </c>
      <c r="N19" s="56">
        <v>18</v>
      </c>
      <c r="O19" s="56">
        <v>5</v>
      </c>
      <c r="P19" s="56">
        <v>0</v>
      </c>
      <c r="Q19" s="56">
        <f t="shared" si="3"/>
        <v>114</v>
      </c>
      <c r="R19" s="730"/>
      <c r="S19" s="731"/>
    </row>
    <row r="20" spans="2:19" ht="15" customHeight="1" x14ac:dyDescent="0.2">
      <c r="B20" s="718"/>
      <c r="C20" s="178" t="s">
        <v>403</v>
      </c>
      <c r="D20" s="56">
        <v>0</v>
      </c>
      <c r="E20" s="56">
        <v>0</v>
      </c>
      <c r="F20" s="56">
        <v>0</v>
      </c>
      <c r="G20" s="56">
        <f t="shared" si="0"/>
        <v>0</v>
      </c>
      <c r="H20" s="730"/>
      <c r="I20" s="731"/>
      <c r="J20" s="199"/>
      <c r="K20" s="740"/>
      <c r="L20" s="143">
        <v>0.6</v>
      </c>
      <c r="M20" s="56">
        <v>38</v>
      </c>
      <c r="N20" s="56">
        <v>0</v>
      </c>
      <c r="O20" s="56">
        <v>6</v>
      </c>
      <c r="P20" s="56">
        <v>0</v>
      </c>
      <c r="Q20" s="56">
        <f t="shared" si="3"/>
        <v>44</v>
      </c>
      <c r="R20" s="730"/>
      <c r="S20" s="731"/>
    </row>
    <row r="21" spans="2:19" ht="17.25" customHeight="1" thickBot="1" x14ac:dyDescent="0.25">
      <c r="B21" s="719"/>
      <c r="C21" s="179">
        <v>0.6</v>
      </c>
      <c r="D21" s="56">
        <v>1</v>
      </c>
      <c r="E21" s="56">
        <v>0</v>
      </c>
      <c r="F21" s="56">
        <v>0</v>
      </c>
      <c r="G21" s="56">
        <f t="shared" si="0"/>
        <v>1</v>
      </c>
      <c r="H21" s="730"/>
      <c r="I21" s="731"/>
      <c r="J21" s="199"/>
      <c r="K21" s="738" t="s">
        <v>404</v>
      </c>
      <c r="L21" s="139" t="s">
        <v>398</v>
      </c>
      <c r="M21" s="55">
        <f>M12</f>
        <v>227</v>
      </c>
      <c r="N21" s="55">
        <f>N12</f>
        <v>163</v>
      </c>
      <c r="O21" s="55">
        <f>O12</f>
        <v>11</v>
      </c>
      <c r="P21" s="55">
        <f>P12</f>
        <v>0</v>
      </c>
      <c r="Q21" s="140">
        <f t="shared" si="3"/>
        <v>401</v>
      </c>
      <c r="R21" s="730"/>
      <c r="S21" s="731"/>
    </row>
    <row r="22" spans="2:19" ht="15.75" customHeight="1" x14ac:dyDescent="0.2">
      <c r="B22" s="717" t="s">
        <v>779</v>
      </c>
      <c r="C22" s="176" t="s">
        <v>398</v>
      </c>
      <c r="D22" s="54">
        <v>227</v>
      </c>
      <c r="E22" s="54">
        <v>163</v>
      </c>
      <c r="F22" s="54">
        <v>11</v>
      </c>
      <c r="G22" s="177">
        <f t="shared" si="0"/>
        <v>401</v>
      </c>
      <c r="H22" s="730"/>
      <c r="I22" s="731"/>
      <c r="J22" s="199"/>
      <c r="K22" s="739"/>
      <c r="L22" s="141" t="s">
        <v>403</v>
      </c>
      <c r="M22" s="56">
        <v>0</v>
      </c>
      <c r="N22" s="56">
        <f t="shared" ref="N22:P23" si="4">N13-N19</f>
        <v>47.2</v>
      </c>
      <c r="O22" s="144">
        <f t="shared" si="4"/>
        <v>0</v>
      </c>
      <c r="P22" s="56">
        <f t="shared" si="4"/>
        <v>0</v>
      </c>
      <c r="Q22" s="56">
        <f t="shared" si="3"/>
        <v>47.2</v>
      </c>
      <c r="R22" s="730"/>
      <c r="S22" s="731"/>
    </row>
    <row r="23" spans="2:19" x14ac:dyDescent="0.2">
      <c r="B23" s="718"/>
      <c r="C23" s="178" t="s">
        <v>403</v>
      </c>
      <c r="D23" s="56">
        <v>90</v>
      </c>
      <c r="E23" s="56">
        <v>65</v>
      </c>
      <c r="F23" s="56">
        <v>4</v>
      </c>
      <c r="G23" s="56">
        <f t="shared" si="0"/>
        <v>159</v>
      </c>
      <c r="H23" s="730"/>
      <c r="I23" s="731"/>
      <c r="J23" s="199"/>
      <c r="K23" s="740"/>
      <c r="L23" s="143">
        <v>0.6</v>
      </c>
      <c r="M23" s="56">
        <f>M41</f>
        <v>98</v>
      </c>
      <c r="N23" s="56">
        <f t="shared" si="4"/>
        <v>97.8</v>
      </c>
      <c r="O23" s="56">
        <f t="shared" si="4"/>
        <v>0</v>
      </c>
      <c r="P23" s="56">
        <f t="shared" si="4"/>
        <v>0</v>
      </c>
      <c r="Q23" s="56">
        <f t="shared" si="3"/>
        <v>195.8</v>
      </c>
      <c r="R23" s="730"/>
      <c r="S23" s="731"/>
    </row>
    <row r="24" spans="2:19" ht="15" customHeight="1" thickBot="1" x14ac:dyDescent="0.25">
      <c r="B24" s="719"/>
      <c r="C24" s="179">
        <v>0.6</v>
      </c>
      <c r="D24" s="56">
        <v>134</v>
      </c>
      <c r="E24" s="56">
        <v>97</v>
      </c>
      <c r="F24" s="56">
        <v>7</v>
      </c>
      <c r="G24" s="56">
        <f t="shared" si="0"/>
        <v>238</v>
      </c>
      <c r="H24" s="730"/>
      <c r="I24" s="731"/>
      <c r="J24" s="199"/>
      <c r="K24" s="738" t="s">
        <v>405</v>
      </c>
      <c r="L24" s="139" t="s">
        <v>398</v>
      </c>
      <c r="M24" s="55">
        <f>M12+5</f>
        <v>232</v>
      </c>
      <c r="N24" s="55">
        <f>N12</f>
        <v>163</v>
      </c>
      <c r="O24" s="55">
        <f>O12</f>
        <v>11</v>
      </c>
      <c r="P24" s="55">
        <f>P12</f>
        <v>0</v>
      </c>
      <c r="Q24" s="140">
        <f t="shared" si="3"/>
        <v>406</v>
      </c>
      <c r="R24" s="730"/>
      <c r="S24" s="731"/>
    </row>
    <row r="25" spans="2:19" ht="15" customHeight="1" x14ac:dyDescent="0.2">
      <c r="B25" s="717" t="s">
        <v>406</v>
      </c>
      <c r="C25" s="176" t="s">
        <v>398</v>
      </c>
      <c r="D25" s="54">
        <v>227</v>
      </c>
      <c r="E25" s="54">
        <v>163</v>
      </c>
      <c r="F25" s="54">
        <v>11</v>
      </c>
      <c r="G25" s="177">
        <f t="shared" si="0"/>
        <v>401</v>
      </c>
      <c r="H25" s="730"/>
      <c r="I25" s="731"/>
      <c r="J25" s="199"/>
      <c r="K25" s="739"/>
      <c r="L25" s="141" t="s">
        <v>403</v>
      </c>
      <c r="M25" s="56">
        <v>91</v>
      </c>
      <c r="N25" s="56">
        <v>18</v>
      </c>
      <c r="O25" s="56">
        <v>5</v>
      </c>
      <c r="P25" s="56">
        <v>0</v>
      </c>
      <c r="Q25" s="56">
        <f t="shared" si="3"/>
        <v>114</v>
      </c>
      <c r="R25" s="730"/>
      <c r="S25" s="731"/>
    </row>
    <row r="26" spans="2:19" x14ac:dyDescent="0.2">
      <c r="B26" s="718"/>
      <c r="C26" s="178" t="s">
        <v>403</v>
      </c>
      <c r="D26" s="56">
        <v>1</v>
      </c>
      <c r="E26" s="56">
        <v>0</v>
      </c>
      <c r="F26" s="56">
        <v>0</v>
      </c>
      <c r="G26" s="56">
        <f t="shared" si="0"/>
        <v>1</v>
      </c>
      <c r="H26" s="730"/>
      <c r="I26" s="731"/>
      <c r="J26" s="199"/>
      <c r="K26" s="740"/>
      <c r="L26" s="143">
        <v>0.6</v>
      </c>
      <c r="M26" s="56">
        <v>43</v>
      </c>
      <c r="N26" s="56">
        <v>4</v>
      </c>
      <c r="O26" s="56">
        <v>6</v>
      </c>
      <c r="P26" s="56">
        <v>0</v>
      </c>
      <c r="Q26" s="56">
        <f t="shared" si="3"/>
        <v>53</v>
      </c>
      <c r="R26" s="730"/>
      <c r="S26" s="731"/>
    </row>
    <row r="27" spans="2:19" ht="18" customHeight="1" thickBot="1" x14ac:dyDescent="0.25">
      <c r="B27" s="719"/>
      <c r="C27" s="179">
        <v>0.6</v>
      </c>
      <c r="D27" s="56">
        <v>1</v>
      </c>
      <c r="E27" s="56">
        <v>1</v>
      </c>
      <c r="F27" s="56">
        <v>0</v>
      </c>
      <c r="G27" s="56">
        <f t="shared" si="0"/>
        <v>2</v>
      </c>
      <c r="H27" s="730"/>
      <c r="I27" s="731"/>
      <c r="J27" s="199"/>
      <c r="K27" s="738" t="s">
        <v>407</v>
      </c>
      <c r="L27" s="139" t="s">
        <v>398</v>
      </c>
      <c r="M27" s="55">
        <f>M21</f>
        <v>227</v>
      </c>
      <c r="N27" s="55">
        <f>N21+4</f>
        <v>167</v>
      </c>
      <c r="O27" s="55">
        <f>O21</f>
        <v>11</v>
      </c>
      <c r="P27" s="55">
        <f>P21</f>
        <v>0</v>
      </c>
      <c r="Q27" s="140">
        <f t="shared" si="3"/>
        <v>405</v>
      </c>
      <c r="R27" s="730"/>
      <c r="S27" s="731"/>
    </row>
    <row r="28" spans="2:19" ht="15" customHeight="1" x14ac:dyDescent="0.2">
      <c r="B28" s="717" t="s">
        <v>780</v>
      </c>
      <c r="C28" s="176" t="s">
        <v>398</v>
      </c>
      <c r="D28" s="54">
        <v>227</v>
      </c>
      <c r="E28" s="54">
        <v>163</v>
      </c>
      <c r="F28" s="54">
        <v>11</v>
      </c>
      <c r="G28" s="177">
        <f t="shared" si="0"/>
        <v>401</v>
      </c>
      <c r="H28" s="730"/>
      <c r="I28" s="731"/>
      <c r="J28" s="199"/>
      <c r="K28" s="739"/>
      <c r="L28" s="141" t="s">
        <v>403</v>
      </c>
      <c r="M28" s="56">
        <v>91</v>
      </c>
      <c r="N28" s="56">
        <v>18</v>
      </c>
      <c r="O28" s="56">
        <v>5</v>
      </c>
      <c r="P28" s="56">
        <v>0</v>
      </c>
      <c r="Q28" s="56">
        <f t="shared" si="3"/>
        <v>114</v>
      </c>
      <c r="R28" s="730"/>
      <c r="S28" s="731"/>
    </row>
    <row r="29" spans="2:19" x14ac:dyDescent="0.2">
      <c r="B29" s="718"/>
      <c r="C29" s="178" t="s">
        <v>403</v>
      </c>
      <c r="D29" s="56">
        <v>4</v>
      </c>
      <c r="E29" s="56">
        <v>2</v>
      </c>
      <c r="F29" s="56">
        <v>0</v>
      </c>
      <c r="G29" s="56">
        <f t="shared" si="0"/>
        <v>6</v>
      </c>
      <c r="H29" s="730" t="s">
        <v>409</v>
      </c>
      <c r="I29" s="731"/>
      <c r="J29" s="199"/>
      <c r="K29" s="740"/>
      <c r="L29" s="143">
        <v>0.6</v>
      </c>
      <c r="M29" s="56">
        <v>43</v>
      </c>
      <c r="N29" s="56">
        <v>4</v>
      </c>
      <c r="O29" s="56">
        <v>6</v>
      </c>
      <c r="P29" s="56">
        <v>0</v>
      </c>
      <c r="Q29" s="56">
        <f>SUM(M29:P29)</f>
        <v>53</v>
      </c>
      <c r="R29" s="730"/>
      <c r="S29" s="731"/>
    </row>
    <row r="30" spans="2:19" ht="15" customHeight="1" thickBot="1" x14ac:dyDescent="0.25">
      <c r="B30" s="719"/>
      <c r="C30" s="179" t="s">
        <v>775</v>
      </c>
      <c r="D30" s="57">
        <v>5</v>
      </c>
      <c r="E30" s="57">
        <v>4</v>
      </c>
      <c r="F30" s="57">
        <v>0</v>
      </c>
      <c r="G30" s="57">
        <f t="shared" si="0"/>
        <v>9</v>
      </c>
      <c r="H30" s="732"/>
      <c r="I30" s="733"/>
      <c r="J30" s="199"/>
      <c r="K30" s="738" t="s">
        <v>408</v>
      </c>
      <c r="L30" s="139" t="s">
        <v>398</v>
      </c>
      <c r="M30" s="55">
        <f>M24</f>
        <v>232</v>
      </c>
      <c r="N30" s="55">
        <f>N24</f>
        <v>163</v>
      </c>
      <c r="O30" s="55">
        <f>O24</f>
        <v>11</v>
      </c>
      <c r="P30" s="55">
        <f>P24</f>
        <v>0</v>
      </c>
      <c r="Q30" s="140">
        <f t="shared" ref="Q30:Q50" si="5">SUM(M30:P30)</f>
        <v>406</v>
      </c>
      <c r="R30" s="730"/>
      <c r="S30" s="731"/>
    </row>
    <row r="31" spans="2:19" ht="15" customHeight="1" x14ac:dyDescent="0.2">
      <c r="B31" s="717" t="s">
        <v>410</v>
      </c>
      <c r="C31" s="176" t="s">
        <v>398</v>
      </c>
      <c r="D31" s="54">
        <v>227</v>
      </c>
      <c r="E31" s="54">
        <v>163</v>
      </c>
      <c r="F31" s="54">
        <v>11</v>
      </c>
      <c r="G31" s="177">
        <f t="shared" si="0"/>
        <v>401</v>
      </c>
      <c r="H31" s="720"/>
      <c r="I31" s="721"/>
      <c r="J31" s="199"/>
      <c r="K31" s="739"/>
      <c r="L31" s="141" t="s">
        <v>403</v>
      </c>
      <c r="M31" s="56">
        <v>1</v>
      </c>
      <c r="N31" s="56">
        <f>N25-N28</f>
        <v>0</v>
      </c>
      <c r="O31" s="56">
        <f>O25-O28</f>
        <v>0</v>
      </c>
      <c r="P31" s="56">
        <v>0</v>
      </c>
      <c r="Q31" s="56">
        <f t="shared" si="5"/>
        <v>1</v>
      </c>
      <c r="R31" s="741"/>
      <c r="S31" s="742"/>
    </row>
    <row r="32" spans="2:19" x14ac:dyDescent="0.2">
      <c r="B32" s="718"/>
      <c r="C32" s="178" t="s">
        <v>403</v>
      </c>
      <c r="D32" s="56">
        <v>89</v>
      </c>
      <c r="E32" s="56">
        <v>64</v>
      </c>
      <c r="F32" s="56">
        <v>4</v>
      </c>
      <c r="G32" s="56">
        <f t="shared" si="0"/>
        <v>157</v>
      </c>
      <c r="H32" s="730"/>
      <c r="I32" s="731"/>
      <c r="J32" s="199"/>
      <c r="K32" s="740"/>
      <c r="L32" s="143">
        <v>0.6</v>
      </c>
      <c r="M32" s="56">
        <f>M26-M29</f>
        <v>0</v>
      </c>
      <c r="N32" s="56">
        <f>N26-N29</f>
        <v>0</v>
      </c>
      <c r="O32" s="56">
        <f>O26-O29</f>
        <v>0</v>
      </c>
      <c r="P32" s="56">
        <v>0</v>
      </c>
      <c r="Q32" s="56">
        <f t="shared" si="5"/>
        <v>0</v>
      </c>
      <c r="R32" s="730"/>
      <c r="S32" s="731"/>
    </row>
    <row r="33" spans="2:19" ht="15.75" customHeight="1" thickBot="1" x14ac:dyDescent="0.25">
      <c r="B33" s="719"/>
      <c r="C33" s="179">
        <v>0.6</v>
      </c>
      <c r="D33" s="56">
        <v>134</v>
      </c>
      <c r="E33" s="56">
        <v>95</v>
      </c>
      <c r="F33" s="56">
        <v>7</v>
      </c>
      <c r="G33" s="56">
        <f t="shared" si="0"/>
        <v>236</v>
      </c>
      <c r="H33" s="730"/>
      <c r="I33" s="731"/>
      <c r="J33" s="199"/>
      <c r="K33" s="738" t="s">
        <v>411</v>
      </c>
      <c r="L33" s="139" t="s">
        <v>398</v>
      </c>
      <c r="M33" s="55">
        <f>M12</f>
        <v>227</v>
      </c>
      <c r="N33" s="55">
        <f>N12</f>
        <v>163</v>
      </c>
      <c r="O33" s="55">
        <f>O12</f>
        <v>11</v>
      </c>
      <c r="P33" s="55">
        <f>P12</f>
        <v>0</v>
      </c>
      <c r="Q33" s="140">
        <f t="shared" si="5"/>
        <v>401</v>
      </c>
      <c r="R33" s="743"/>
      <c r="S33" s="744"/>
    </row>
    <row r="34" spans="2:19" ht="15" customHeight="1" x14ac:dyDescent="0.2">
      <c r="B34" s="717" t="s">
        <v>781</v>
      </c>
      <c r="C34" s="176" t="s">
        <v>398</v>
      </c>
      <c r="D34" s="54">
        <v>227</v>
      </c>
      <c r="E34" s="54">
        <v>163</v>
      </c>
      <c r="F34" s="54">
        <v>11</v>
      </c>
      <c r="G34" s="177">
        <f t="shared" si="0"/>
        <v>401</v>
      </c>
      <c r="H34" s="730"/>
      <c r="I34" s="731"/>
      <c r="J34" s="199"/>
      <c r="K34" s="739"/>
      <c r="L34" s="141" t="s">
        <v>403</v>
      </c>
      <c r="M34" s="56">
        <v>1</v>
      </c>
      <c r="N34" s="56">
        <v>0</v>
      </c>
      <c r="O34" s="56">
        <f>O19-O28</f>
        <v>0</v>
      </c>
      <c r="P34" s="56">
        <v>0</v>
      </c>
      <c r="Q34" s="56">
        <f t="shared" si="5"/>
        <v>1</v>
      </c>
      <c r="R34" s="730"/>
      <c r="S34" s="731"/>
    </row>
    <row r="35" spans="2:19" x14ac:dyDescent="0.2">
      <c r="B35" s="718"/>
      <c r="C35" s="178" t="s">
        <v>403</v>
      </c>
      <c r="D35" s="56">
        <v>88</v>
      </c>
      <c r="E35" s="56">
        <v>63</v>
      </c>
      <c r="F35" s="56">
        <v>4</v>
      </c>
      <c r="G35" s="56">
        <f t="shared" si="0"/>
        <v>155</v>
      </c>
      <c r="H35" s="730"/>
      <c r="I35" s="731"/>
      <c r="J35" s="199"/>
      <c r="K35" s="740"/>
      <c r="L35" s="143">
        <v>0.6</v>
      </c>
      <c r="M35" s="56">
        <v>0</v>
      </c>
      <c r="N35" s="56">
        <v>0</v>
      </c>
      <c r="O35" s="56">
        <f>O20-O29</f>
        <v>0</v>
      </c>
      <c r="P35" s="56">
        <v>0</v>
      </c>
      <c r="Q35" s="56">
        <f>SUM(M35:P35)</f>
        <v>0</v>
      </c>
      <c r="R35" s="730"/>
      <c r="S35" s="731"/>
    </row>
    <row r="36" spans="2:19" ht="17.25" customHeight="1" thickBot="1" x14ac:dyDescent="0.25">
      <c r="B36" s="719"/>
      <c r="C36" s="179">
        <v>0.6</v>
      </c>
      <c r="D36" s="56">
        <v>133</v>
      </c>
      <c r="E36" s="56">
        <v>94</v>
      </c>
      <c r="F36" s="56">
        <v>6</v>
      </c>
      <c r="G36" s="56">
        <f t="shared" si="0"/>
        <v>233</v>
      </c>
      <c r="H36" s="730"/>
      <c r="I36" s="731"/>
      <c r="J36" s="199"/>
      <c r="K36" s="738" t="s">
        <v>412</v>
      </c>
      <c r="L36" s="139" t="s">
        <v>398</v>
      </c>
      <c r="M36" s="55">
        <f>M37+M38</f>
        <v>217</v>
      </c>
      <c r="N36" s="55">
        <f>N37+N38</f>
        <v>131</v>
      </c>
      <c r="O36" s="55">
        <f>O37+O38</f>
        <v>4</v>
      </c>
      <c r="P36" s="55">
        <v>0</v>
      </c>
      <c r="Q36" s="140">
        <f t="shared" si="5"/>
        <v>352</v>
      </c>
      <c r="R36" s="741" t="s">
        <v>430</v>
      </c>
      <c r="S36" s="742"/>
    </row>
    <row r="37" spans="2:19" ht="13.5" customHeight="1" x14ac:dyDescent="0.2">
      <c r="B37" s="717" t="s">
        <v>413</v>
      </c>
      <c r="C37" s="176" t="s">
        <v>398</v>
      </c>
      <c r="D37" s="54">
        <v>227</v>
      </c>
      <c r="E37" s="54">
        <v>163</v>
      </c>
      <c r="F37" s="54">
        <v>11</v>
      </c>
      <c r="G37" s="177">
        <f t="shared" si="0"/>
        <v>401</v>
      </c>
      <c r="H37" s="730"/>
      <c r="I37" s="731"/>
      <c r="J37" s="199"/>
      <c r="K37" s="739"/>
      <c r="L37" s="141" t="s">
        <v>403</v>
      </c>
      <c r="M37" s="56">
        <v>87</v>
      </c>
      <c r="N37" s="56">
        <v>52</v>
      </c>
      <c r="O37" s="56">
        <v>2</v>
      </c>
      <c r="P37" s="56">
        <v>1</v>
      </c>
      <c r="Q37" s="56">
        <f t="shared" si="5"/>
        <v>142</v>
      </c>
      <c r="R37" s="741"/>
      <c r="S37" s="742"/>
    </row>
    <row r="38" spans="2:19" x14ac:dyDescent="0.2">
      <c r="B38" s="718"/>
      <c r="C38" s="178" t="s">
        <v>403</v>
      </c>
      <c r="D38" s="56">
        <v>1</v>
      </c>
      <c r="E38" s="56">
        <v>1</v>
      </c>
      <c r="F38" s="56">
        <v>0</v>
      </c>
      <c r="G38" s="56">
        <f t="shared" si="0"/>
        <v>2</v>
      </c>
      <c r="H38" s="730"/>
      <c r="I38" s="731"/>
      <c r="J38" s="199"/>
      <c r="K38" s="740"/>
      <c r="L38" s="143">
        <v>0.6</v>
      </c>
      <c r="M38" s="56">
        <v>130</v>
      </c>
      <c r="N38" s="56">
        <v>79</v>
      </c>
      <c r="O38" s="56">
        <v>2</v>
      </c>
      <c r="P38" s="56">
        <v>2</v>
      </c>
      <c r="Q38" s="56">
        <f t="shared" si="5"/>
        <v>213</v>
      </c>
      <c r="R38" s="741"/>
      <c r="S38" s="742"/>
    </row>
    <row r="39" spans="2:19" ht="14.25" customHeight="1" thickBot="1" x14ac:dyDescent="0.25">
      <c r="B39" s="719"/>
      <c r="C39" s="179">
        <v>0.6</v>
      </c>
      <c r="D39" s="56">
        <v>1</v>
      </c>
      <c r="E39" s="56">
        <v>1</v>
      </c>
      <c r="F39" s="56">
        <v>1</v>
      </c>
      <c r="G39" s="56">
        <f t="shared" si="0"/>
        <v>3</v>
      </c>
      <c r="H39" s="730"/>
      <c r="I39" s="731"/>
      <c r="J39" s="199"/>
      <c r="K39" s="738" t="s">
        <v>414</v>
      </c>
      <c r="L39" s="139" t="s">
        <v>398</v>
      </c>
      <c r="M39" s="55">
        <f>+M40+M41</f>
        <v>162</v>
      </c>
      <c r="N39" s="55">
        <f>N40+N41</f>
        <v>67</v>
      </c>
      <c r="O39" s="55">
        <f>O40+O41</f>
        <v>2</v>
      </c>
      <c r="P39" s="55">
        <v>0</v>
      </c>
      <c r="Q39" s="140">
        <f t="shared" si="5"/>
        <v>231</v>
      </c>
      <c r="R39" s="741" t="s">
        <v>430</v>
      </c>
      <c r="S39" s="742"/>
    </row>
    <row r="40" spans="2:19" ht="13.5" customHeight="1" x14ac:dyDescent="0.2">
      <c r="B40" s="717" t="s">
        <v>782</v>
      </c>
      <c r="C40" s="176" t="s">
        <v>398</v>
      </c>
      <c r="D40" s="54">
        <v>227</v>
      </c>
      <c r="E40" s="54">
        <v>163</v>
      </c>
      <c r="F40" s="54">
        <v>11</v>
      </c>
      <c r="G40" s="177">
        <f t="shared" si="0"/>
        <v>401</v>
      </c>
      <c r="H40" s="730"/>
      <c r="I40" s="731"/>
      <c r="J40" s="199"/>
      <c r="K40" s="739"/>
      <c r="L40" s="141" t="s">
        <v>403</v>
      </c>
      <c r="M40" s="56">
        <v>64</v>
      </c>
      <c r="N40" s="56">
        <v>27</v>
      </c>
      <c r="O40" s="56">
        <v>0.8</v>
      </c>
      <c r="P40" s="56">
        <v>0</v>
      </c>
      <c r="Q40" s="56">
        <f t="shared" si="5"/>
        <v>91.8</v>
      </c>
      <c r="R40" s="741"/>
      <c r="S40" s="742"/>
    </row>
    <row r="41" spans="2:19" x14ac:dyDescent="0.2">
      <c r="B41" s="718"/>
      <c r="C41" s="178" t="s">
        <v>403</v>
      </c>
      <c r="D41" s="56">
        <v>2</v>
      </c>
      <c r="E41" s="56">
        <v>2</v>
      </c>
      <c r="F41" s="56">
        <v>0</v>
      </c>
      <c r="G41" s="56">
        <v>0</v>
      </c>
      <c r="H41" s="730" t="s">
        <v>416</v>
      </c>
      <c r="I41" s="731"/>
      <c r="J41" s="199"/>
      <c r="K41" s="740"/>
      <c r="L41" s="145">
        <v>0.6</v>
      </c>
      <c r="M41" s="56">
        <v>98</v>
      </c>
      <c r="N41" s="58">
        <v>40</v>
      </c>
      <c r="O41" s="58">
        <v>1.2</v>
      </c>
      <c r="P41" s="58">
        <v>0</v>
      </c>
      <c r="Q41" s="58">
        <f t="shared" si="5"/>
        <v>139.19999999999999</v>
      </c>
      <c r="R41" s="741"/>
      <c r="S41" s="742"/>
    </row>
    <row r="42" spans="2:19" ht="17.25" customHeight="1" thickBot="1" x14ac:dyDescent="0.25">
      <c r="B42" s="745"/>
      <c r="C42" s="181">
        <v>0.6</v>
      </c>
      <c r="D42" s="57">
        <v>4</v>
      </c>
      <c r="E42" s="57">
        <v>3</v>
      </c>
      <c r="F42" s="57">
        <v>0</v>
      </c>
      <c r="G42" s="57">
        <f t="shared" ref="G42" si="6">+D42+E42+F42</f>
        <v>7</v>
      </c>
      <c r="H42" s="732"/>
      <c r="I42" s="733"/>
      <c r="J42" s="199"/>
      <c r="K42" s="738" t="s">
        <v>415</v>
      </c>
      <c r="L42" s="139" t="s">
        <v>398</v>
      </c>
      <c r="M42" s="55">
        <f>+M43+M44</f>
        <v>74</v>
      </c>
      <c r="N42" s="55">
        <f>N43+N44</f>
        <v>47</v>
      </c>
      <c r="O42" s="55">
        <f>O43+O44</f>
        <v>0</v>
      </c>
      <c r="P42" s="55">
        <v>0</v>
      </c>
      <c r="Q42" s="140">
        <f t="shared" si="5"/>
        <v>121</v>
      </c>
      <c r="R42" s="741" t="s">
        <v>430</v>
      </c>
      <c r="S42" s="742"/>
    </row>
    <row r="43" spans="2:19" ht="15" customHeight="1" x14ac:dyDescent="0.2">
      <c r="B43" s="53"/>
      <c r="K43" s="739"/>
      <c r="L43" s="141" t="s">
        <v>403</v>
      </c>
      <c r="M43" s="56">
        <v>30</v>
      </c>
      <c r="N43" s="56">
        <v>19</v>
      </c>
      <c r="O43" s="56">
        <v>0</v>
      </c>
      <c r="P43" s="56">
        <v>0</v>
      </c>
      <c r="Q43" s="56">
        <f t="shared" si="5"/>
        <v>49</v>
      </c>
      <c r="R43" s="741"/>
      <c r="S43" s="742"/>
    </row>
    <row r="44" spans="2:19" ht="15.75" customHeight="1" x14ac:dyDescent="0.2">
      <c r="B44" s="53"/>
      <c r="K44" s="740"/>
      <c r="L44" s="145">
        <v>0.6</v>
      </c>
      <c r="M44" s="58">
        <v>44</v>
      </c>
      <c r="N44" s="58">
        <v>28</v>
      </c>
      <c r="O44" s="58">
        <v>0</v>
      </c>
      <c r="P44" s="58">
        <v>0</v>
      </c>
      <c r="Q44" s="58">
        <f t="shared" si="5"/>
        <v>72</v>
      </c>
      <c r="R44" s="741"/>
      <c r="S44" s="742"/>
    </row>
    <row r="45" spans="2:19" ht="27" customHeight="1" x14ac:dyDescent="0.2">
      <c r="B45" s="747" t="s">
        <v>783</v>
      </c>
      <c r="C45" s="747"/>
      <c r="D45" s="747"/>
      <c r="E45" s="747"/>
      <c r="F45" s="747"/>
      <c r="G45" s="747"/>
      <c r="H45" s="747"/>
      <c r="I45" s="747"/>
      <c r="J45" s="198"/>
      <c r="K45" s="738" t="s">
        <v>417</v>
      </c>
      <c r="L45" s="139" t="s">
        <v>398</v>
      </c>
      <c r="M45" s="55">
        <f>+M46+M47</f>
        <v>87</v>
      </c>
      <c r="N45" s="55">
        <f>N46+N47</f>
        <v>26</v>
      </c>
      <c r="O45" s="55">
        <f>O46+O47</f>
        <v>3.2</v>
      </c>
      <c r="P45" s="55">
        <v>0</v>
      </c>
      <c r="Q45" s="140">
        <f t="shared" si="5"/>
        <v>116.2</v>
      </c>
      <c r="R45" s="741" t="s">
        <v>430</v>
      </c>
      <c r="S45" s="742"/>
    </row>
    <row r="46" spans="2:19" x14ac:dyDescent="0.2">
      <c r="B46" s="53"/>
      <c r="K46" s="739"/>
      <c r="L46" s="141" t="s">
        <v>403</v>
      </c>
      <c r="M46" s="56">
        <v>35</v>
      </c>
      <c r="N46" s="56">
        <v>10</v>
      </c>
      <c r="O46" s="56">
        <v>1.2</v>
      </c>
      <c r="P46" s="56">
        <v>1</v>
      </c>
      <c r="Q46" s="56">
        <f t="shared" si="5"/>
        <v>47.2</v>
      </c>
      <c r="R46" s="741"/>
      <c r="S46" s="742"/>
    </row>
    <row r="47" spans="2:19" x14ac:dyDescent="0.2">
      <c r="B47" s="53"/>
      <c r="K47" s="740"/>
      <c r="L47" s="145">
        <v>0.6</v>
      </c>
      <c r="M47" s="58">
        <v>52</v>
      </c>
      <c r="N47" s="58">
        <v>16</v>
      </c>
      <c r="O47" s="58">
        <v>2</v>
      </c>
      <c r="P47" s="58">
        <v>2</v>
      </c>
      <c r="Q47" s="58">
        <f t="shared" si="5"/>
        <v>72</v>
      </c>
      <c r="R47" s="741"/>
      <c r="S47" s="742"/>
    </row>
    <row r="48" spans="2:19" ht="24.75" customHeight="1" x14ac:dyDescent="0.2">
      <c r="B48" s="53"/>
      <c r="K48" s="738" t="s">
        <v>700</v>
      </c>
      <c r="L48" s="139" t="s">
        <v>398</v>
      </c>
      <c r="M48" s="55">
        <f>+M49+M50</f>
        <v>225</v>
      </c>
      <c r="N48" s="55">
        <f>N49+N50</f>
        <v>100</v>
      </c>
      <c r="O48" s="55">
        <f>O49+O50</f>
        <v>12</v>
      </c>
      <c r="P48" s="55">
        <f>P12</f>
        <v>0</v>
      </c>
      <c r="Q48" s="140">
        <f t="shared" si="5"/>
        <v>337</v>
      </c>
      <c r="R48" s="741" t="s">
        <v>430</v>
      </c>
      <c r="S48" s="742"/>
    </row>
    <row r="49" spans="2:19" ht="45.75" customHeight="1" x14ac:dyDescent="0.2">
      <c r="B49" s="53"/>
      <c r="K49" s="739"/>
      <c r="L49" s="141" t="s">
        <v>403</v>
      </c>
      <c r="M49" s="56">
        <v>90</v>
      </c>
      <c r="N49" s="56">
        <v>40</v>
      </c>
      <c r="O49" s="56">
        <v>5</v>
      </c>
      <c r="P49" s="56">
        <v>0</v>
      </c>
      <c r="Q49" s="56">
        <f t="shared" si="5"/>
        <v>135</v>
      </c>
      <c r="R49" s="748"/>
      <c r="S49" s="749"/>
    </row>
    <row r="50" spans="2:19" x14ac:dyDescent="0.2">
      <c r="B50" s="53"/>
      <c r="K50" s="740"/>
      <c r="L50" s="145">
        <v>0.6</v>
      </c>
      <c r="M50" s="58">
        <v>135</v>
      </c>
      <c r="N50" s="58">
        <v>60</v>
      </c>
      <c r="O50" s="58">
        <v>7</v>
      </c>
      <c r="P50" s="58">
        <v>0</v>
      </c>
      <c r="Q50" s="58">
        <f t="shared" si="5"/>
        <v>202</v>
      </c>
      <c r="R50" s="741"/>
      <c r="S50" s="742"/>
    </row>
    <row r="51" spans="2:19" ht="27" customHeight="1" x14ac:dyDescent="0.2">
      <c r="B51" s="53"/>
      <c r="K51" s="738" t="s">
        <v>418</v>
      </c>
      <c r="L51" s="139" t="s">
        <v>398</v>
      </c>
      <c r="M51" s="55">
        <f>+M52+M53</f>
        <v>323</v>
      </c>
      <c r="N51" s="55">
        <f>N52+N53</f>
        <v>140</v>
      </c>
      <c r="O51" s="55">
        <f>O52+O53</f>
        <v>5</v>
      </c>
      <c r="P51" s="55">
        <f>P39+P42+P45</f>
        <v>0</v>
      </c>
      <c r="Q51" s="140">
        <f t="shared" ref="Q51:Q56" si="7">SUM(M51:P51)</f>
        <v>468</v>
      </c>
      <c r="R51" s="741" t="s">
        <v>430</v>
      </c>
      <c r="S51" s="742"/>
    </row>
    <row r="52" spans="2:19" x14ac:dyDescent="0.2">
      <c r="B52" s="53"/>
      <c r="K52" s="739"/>
      <c r="L52" s="141" t="s">
        <v>403</v>
      </c>
      <c r="M52" s="56">
        <v>129</v>
      </c>
      <c r="N52" s="56">
        <v>56</v>
      </c>
      <c r="O52" s="56">
        <v>2</v>
      </c>
      <c r="P52" s="56">
        <v>2</v>
      </c>
      <c r="Q52" s="56">
        <f t="shared" si="7"/>
        <v>189</v>
      </c>
      <c r="R52" s="741"/>
      <c r="S52" s="742"/>
    </row>
    <row r="53" spans="2:19" x14ac:dyDescent="0.2">
      <c r="B53" s="53"/>
      <c r="K53" s="740"/>
      <c r="L53" s="145">
        <v>0.6</v>
      </c>
      <c r="M53" s="58">
        <v>194</v>
      </c>
      <c r="N53" s="58">
        <v>84</v>
      </c>
      <c r="O53" s="58">
        <v>3</v>
      </c>
      <c r="P53" s="58">
        <f>P41+P44+P47</f>
        <v>2</v>
      </c>
      <c r="Q53" s="58">
        <f t="shared" si="7"/>
        <v>283</v>
      </c>
      <c r="R53" s="741"/>
      <c r="S53" s="742"/>
    </row>
    <row r="54" spans="2:19" ht="21" customHeight="1" x14ac:dyDescent="0.2">
      <c r="B54" s="53"/>
      <c r="K54" s="738" t="s">
        <v>419</v>
      </c>
      <c r="L54" s="139" t="s">
        <v>398</v>
      </c>
      <c r="M54" s="55">
        <f>M39+M42+M45</f>
        <v>323</v>
      </c>
      <c r="N54" s="55">
        <f>N12</f>
        <v>163</v>
      </c>
      <c r="O54" s="55">
        <f>O12</f>
        <v>11</v>
      </c>
      <c r="P54" s="55">
        <f>P12</f>
        <v>0</v>
      </c>
      <c r="Q54" s="140">
        <f t="shared" si="7"/>
        <v>497</v>
      </c>
      <c r="R54" s="741" t="s">
        <v>430</v>
      </c>
      <c r="S54" s="742"/>
    </row>
    <row r="55" spans="2:19" ht="15.75" customHeight="1" x14ac:dyDescent="0.2">
      <c r="B55" s="53"/>
      <c r="K55" s="739"/>
      <c r="L55" s="141" t="s">
        <v>403</v>
      </c>
      <c r="M55" s="58">
        <v>0</v>
      </c>
      <c r="N55" s="56">
        <v>0</v>
      </c>
      <c r="O55" s="56">
        <v>0</v>
      </c>
      <c r="P55" s="56">
        <v>0</v>
      </c>
      <c r="Q55" s="56">
        <f t="shared" si="7"/>
        <v>0</v>
      </c>
      <c r="R55" s="730"/>
      <c r="S55" s="731"/>
    </row>
    <row r="56" spans="2:19" ht="13.5" thickBot="1" x14ac:dyDescent="0.25">
      <c r="B56" s="53"/>
      <c r="K56" s="746"/>
      <c r="L56" s="146">
        <v>0.6</v>
      </c>
      <c r="M56" s="57">
        <v>0</v>
      </c>
      <c r="N56" s="57">
        <v>0</v>
      </c>
      <c r="O56" s="57">
        <v>0</v>
      </c>
      <c r="P56" s="57">
        <v>0</v>
      </c>
      <c r="Q56" s="57">
        <f t="shared" si="7"/>
        <v>0</v>
      </c>
      <c r="R56" s="732"/>
      <c r="S56" s="733"/>
    </row>
    <row r="57" spans="2:19" ht="12.75" customHeight="1" x14ac:dyDescent="0.2">
      <c r="B57" s="53"/>
    </row>
    <row r="58" spans="2:19" x14ac:dyDescent="0.2">
      <c r="B58" s="53"/>
      <c r="K58" s="53" t="s">
        <v>710</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97"/>
  <sheetViews>
    <sheetView showGridLines="0" tabSelected="1" zoomScale="50" zoomScaleNormal="50" zoomScalePageLayoutView="95" workbookViewId="0">
      <pane xSplit="1" topLeftCell="B1" activePane="topRight" state="frozen"/>
      <selection pane="topRight" activeCell="L11" sqref="L11:M1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63"/>
      <c r="C1" s="264"/>
      <c r="D1" s="264"/>
      <c r="E1" s="264"/>
      <c r="F1" s="264"/>
      <c r="G1" s="264"/>
      <c r="H1" s="264"/>
      <c r="I1" s="264"/>
      <c r="J1" s="264"/>
      <c r="K1" s="264"/>
      <c r="L1" s="264"/>
      <c r="M1" s="264"/>
      <c r="N1" s="264"/>
      <c r="O1" s="264"/>
      <c r="P1" s="264"/>
      <c r="Q1" s="264"/>
      <c r="R1" s="264"/>
      <c r="S1" s="264"/>
      <c r="T1" s="264"/>
      <c r="U1" s="265"/>
    </row>
    <row r="2" spans="1:21" ht="25.5" customHeight="1" x14ac:dyDescent="0.2">
      <c r="B2" s="886" t="s">
        <v>136</v>
      </c>
      <c r="C2" s="887"/>
      <c r="D2" s="887"/>
      <c r="E2" s="887"/>
      <c r="F2" s="887"/>
      <c r="G2" s="887"/>
      <c r="H2" s="887"/>
      <c r="I2" s="887"/>
      <c r="J2" s="887"/>
      <c r="K2" s="887"/>
      <c r="L2" s="887"/>
      <c r="M2" s="887"/>
      <c r="N2" s="887"/>
      <c r="O2" s="887"/>
      <c r="P2" s="887"/>
      <c r="Q2" s="887"/>
      <c r="R2" s="887"/>
      <c r="S2" s="887"/>
      <c r="T2" s="887"/>
      <c r="U2" s="888"/>
    </row>
    <row r="3" spans="1:21" ht="21.75" customHeight="1" x14ac:dyDescent="0.2">
      <c r="A3" s="1" t="s">
        <v>687</v>
      </c>
      <c r="B3" s="889" t="s">
        <v>137</v>
      </c>
      <c r="C3" s="890"/>
      <c r="D3" s="890"/>
      <c r="E3" s="890"/>
      <c r="F3" s="890"/>
      <c r="G3" s="890"/>
      <c r="H3" s="890"/>
      <c r="I3" s="890"/>
      <c r="J3" s="890"/>
      <c r="K3" s="890"/>
      <c r="L3" s="890"/>
      <c r="M3" s="890"/>
      <c r="N3" s="890"/>
      <c r="O3" s="890"/>
      <c r="P3" s="890"/>
      <c r="Q3" s="890"/>
      <c r="R3" s="890"/>
      <c r="S3" s="890"/>
      <c r="T3" s="890"/>
      <c r="U3" s="891"/>
    </row>
    <row r="4" spans="1:21" ht="21" customHeight="1" x14ac:dyDescent="0.2">
      <c r="B4" s="775" t="s">
        <v>138</v>
      </c>
      <c r="C4" s="775"/>
      <c r="D4" s="776" t="s">
        <v>139</v>
      </c>
      <c r="E4" s="776"/>
      <c r="F4" s="892" t="s">
        <v>140</v>
      </c>
      <c r="G4" s="777" t="s">
        <v>141</v>
      </c>
      <c r="H4" s="777"/>
      <c r="I4" s="777"/>
      <c r="J4" s="777"/>
      <c r="K4" s="777"/>
      <c r="L4" s="894"/>
      <c r="M4" s="895"/>
      <c r="N4" s="894" t="s">
        <v>142</v>
      </c>
      <c r="O4" s="896"/>
      <c r="P4" s="896"/>
      <c r="Q4" s="896"/>
      <c r="R4" s="895"/>
      <c r="S4" s="897" t="s">
        <v>99</v>
      </c>
      <c r="T4" s="898"/>
      <c r="U4" s="899"/>
    </row>
    <row r="5" spans="1:21" ht="47.25" customHeight="1" x14ac:dyDescent="0.2">
      <c r="B5" s="775"/>
      <c r="C5" s="775"/>
      <c r="D5" s="776"/>
      <c r="E5" s="776"/>
      <c r="F5" s="893"/>
      <c r="G5" s="757" t="s">
        <v>143</v>
      </c>
      <c r="H5" s="776"/>
      <c r="I5" s="776"/>
      <c r="J5" s="757" t="s">
        <v>144</v>
      </c>
      <c r="K5" s="757"/>
      <c r="L5" s="757" t="s">
        <v>145</v>
      </c>
      <c r="M5" s="757"/>
      <c r="N5" s="215" t="s">
        <v>146</v>
      </c>
      <c r="O5" s="215" t="s">
        <v>147</v>
      </c>
      <c r="P5" s="29" t="s">
        <v>148</v>
      </c>
      <c r="Q5" s="903" t="s">
        <v>149</v>
      </c>
      <c r="R5" s="904"/>
      <c r="S5" s="900"/>
      <c r="T5" s="901"/>
      <c r="U5" s="902"/>
    </row>
    <row r="6" spans="1:21" ht="39.75" customHeight="1" x14ac:dyDescent="0.25">
      <c r="B6" s="244" t="s">
        <v>150</v>
      </c>
      <c r="C6" s="246"/>
      <c r="D6" s="849" t="s">
        <v>151</v>
      </c>
      <c r="E6" s="850"/>
      <c r="F6" s="79" t="s">
        <v>152</v>
      </c>
      <c r="G6" s="805"/>
      <c r="H6" s="805"/>
      <c r="I6" s="805"/>
      <c r="J6" s="419" t="s">
        <v>153</v>
      </c>
      <c r="K6" s="419"/>
      <c r="L6" s="852"/>
      <c r="M6" s="852"/>
      <c r="N6" s="109">
        <v>5268448465</v>
      </c>
      <c r="O6" s="30"/>
      <c r="P6" s="31"/>
      <c r="Q6" s="878">
        <v>0</v>
      </c>
      <c r="R6" s="879">
        <v>0</v>
      </c>
      <c r="S6" s="211"/>
      <c r="T6" s="212"/>
      <c r="U6" s="213"/>
    </row>
    <row r="7" spans="1:21" ht="39.75" customHeight="1" x14ac:dyDescent="0.25">
      <c r="B7" s="244" t="s">
        <v>154</v>
      </c>
      <c r="C7" s="246"/>
      <c r="D7" s="849" t="s">
        <v>151</v>
      </c>
      <c r="E7" s="850"/>
      <c r="F7" s="79" t="s">
        <v>152</v>
      </c>
      <c r="G7" s="805"/>
      <c r="H7" s="805"/>
      <c r="I7" s="805"/>
      <c r="J7" s="851" t="s">
        <v>155</v>
      </c>
      <c r="K7" s="851"/>
      <c r="L7" s="851"/>
      <c r="M7" s="851"/>
      <c r="N7" s="32">
        <v>20324681095</v>
      </c>
      <c r="O7" s="30"/>
      <c r="P7" s="31"/>
      <c r="Q7" s="878">
        <v>0</v>
      </c>
      <c r="R7" s="879">
        <v>0</v>
      </c>
      <c r="S7" s="211"/>
      <c r="T7" s="212"/>
      <c r="U7" s="213"/>
    </row>
    <row r="8" spans="1:21" ht="39.75" customHeight="1" x14ac:dyDescent="0.25">
      <c r="B8" s="244" t="s">
        <v>156</v>
      </c>
      <c r="C8" s="246"/>
      <c r="D8" s="849" t="s">
        <v>151</v>
      </c>
      <c r="E8" s="850"/>
      <c r="F8" s="79" t="s">
        <v>152</v>
      </c>
      <c r="G8" s="805"/>
      <c r="H8" s="805"/>
      <c r="I8" s="805"/>
      <c r="J8" s="851" t="s">
        <v>157</v>
      </c>
      <c r="K8" s="851"/>
      <c r="L8" s="851"/>
      <c r="M8" s="851"/>
      <c r="N8" s="32">
        <v>26799206349</v>
      </c>
      <c r="O8" s="30"/>
      <c r="P8" s="31"/>
      <c r="Q8" s="878">
        <v>0</v>
      </c>
      <c r="R8" s="879">
        <v>0</v>
      </c>
      <c r="S8" s="211"/>
      <c r="T8" s="212"/>
      <c r="U8" s="213"/>
    </row>
    <row r="9" spans="1:21" ht="131.25" customHeight="1" x14ac:dyDescent="0.25">
      <c r="B9" s="244" t="s">
        <v>158</v>
      </c>
      <c r="C9" s="246"/>
      <c r="D9" s="849" t="s">
        <v>151</v>
      </c>
      <c r="E9" s="850"/>
      <c r="F9" s="79" t="s">
        <v>152</v>
      </c>
      <c r="G9" s="805"/>
      <c r="H9" s="805"/>
      <c r="I9" s="805"/>
      <c r="J9" s="851" t="s">
        <v>159</v>
      </c>
      <c r="K9" s="851"/>
      <c r="L9" s="851"/>
      <c r="M9" s="851"/>
      <c r="N9" s="33">
        <v>62112039495.099998</v>
      </c>
      <c r="O9" s="219"/>
      <c r="P9" s="34"/>
      <c r="Q9" s="878">
        <v>0</v>
      </c>
      <c r="R9" s="879">
        <v>0</v>
      </c>
      <c r="S9" s="880" t="s">
        <v>496</v>
      </c>
      <c r="T9" s="881"/>
      <c r="U9" s="882"/>
    </row>
    <row r="10" spans="1:21" ht="48.75" customHeight="1" x14ac:dyDescent="0.25">
      <c r="B10" s="244" t="s">
        <v>160</v>
      </c>
      <c r="C10" s="246"/>
      <c r="D10" s="849" t="s">
        <v>151</v>
      </c>
      <c r="E10" s="850"/>
      <c r="F10" s="79" t="s">
        <v>152</v>
      </c>
      <c r="G10" s="805"/>
      <c r="H10" s="805"/>
      <c r="I10" s="805"/>
      <c r="J10" s="851" t="s">
        <v>161</v>
      </c>
      <c r="K10" s="851"/>
      <c r="L10" s="851"/>
      <c r="M10" s="851"/>
      <c r="N10" s="33">
        <v>48547865289.099998</v>
      </c>
      <c r="O10" s="219"/>
      <c r="P10" s="34"/>
      <c r="Q10" s="878">
        <v>0</v>
      </c>
      <c r="R10" s="879">
        <v>0</v>
      </c>
      <c r="S10" s="883"/>
      <c r="T10" s="884"/>
      <c r="U10" s="885"/>
    </row>
    <row r="11" spans="1:21" ht="39.75" customHeight="1" x14ac:dyDescent="0.25">
      <c r="B11" s="244" t="s">
        <v>162</v>
      </c>
      <c r="C11" s="246"/>
      <c r="D11" s="849" t="s">
        <v>151</v>
      </c>
      <c r="E11" s="850"/>
      <c r="F11" s="79" t="s">
        <v>152</v>
      </c>
      <c r="G11" s="805"/>
      <c r="H11" s="805"/>
      <c r="I11" s="805"/>
      <c r="J11" s="851" t="s">
        <v>163</v>
      </c>
      <c r="K11" s="851"/>
      <c r="L11" s="851"/>
      <c r="M11" s="851"/>
      <c r="N11" s="33">
        <v>49940241269.099998</v>
      </c>
      <c r="O11" s="219"/>
      <c r="P11" s="34"/>
      <c r="Q11" s="878">
        <v>0</v>
      </c>
      <c r="R11" s="879">
        <v>0</v>
      </c>
      <c r="S11" s="211"/>
      <c r="T11" s="212"/>
      <c r="U11" s="213"/>
    </row>
    <row r="12" spans="1:21" ht="39.75" customHeight="1" x14ac:dyDescent="0.25">
      <c r="B12" s="244" t="s">
        <v>164</v>
      </c>
      <c r="C12" s="246"/>
      <c r="D12" s="849" t="s">
        <v>151</v>
      </c>
      <c r="E12" s="850"/>
      <c r="F12" s="79" t="s">
        <v>152</v>
      </c>
      <c r="G12" s="805"/>
      <c r="H12" s="805"/>
      <c r="I12" s="805"/>
      <c r="J12" s="851" t="s">
        <v>165</v>
      </c>
      <c r="K12" s="851"/>
      <c r="L12" s="851"/>
      <c r="M12" s="851"/>
      <c r="N12" s="33">
        <v>42430490883.199997</v>
      </c>
      <c r="O12" s="219"/>
      <c r="P12" s="34"/>
      <c r="Q12" s="878">
        <v>0</v>
      </c>
      <c r="R12" s="879">
        <v>0</v>
      </c>
      <c r="S12" s="211"/>
      <c r="T12" s="212"/>
      <c r="U12" s="213"/>
    </row>
    <row r="13" spans="1:21" ht="39.75" customHeight="1" x14ac:dyDescent="0.25">
      <c r="B13" s="244" t="s">
        <v>166</v>
      </c>
      <c r="C13" s="246"/>
      <c r="D13" s="849" t="s">
        <v>151</v>
      </c>
      <c r="E13" s="850"/>
      <c r="F13" s="79" t="s">
        <v>152</v>
      </c>
      <c r="G13" s="805"/>
      <c r="H13" s="805"/>
      <c r="I13" s="805"/>
      <c r="J13" s="851" t="s">
        <v>167</v>
      </c>
      <c r="K13" s="851"/>
      <c r="L13" s="851"/>
      <c r="M13" s="851"/>
      <c r="N13" s="33">
        <v>24948005269.599998</v>
      </c>
      <c r="O13" s="219"/>
      <c r="P13" s="35"/>
      <c r="Q13" s="878">
        <v>0</v>
      </c>
      <c r="R13" s="879">
        <v>0</v>
      </c>
      <c r="S13" s="211"/>
      <c r="T13" s="212"/>
      <c r="U13" s="213"/>
    </row>
    <row r="14" spans="1:21" ht="39.75" customHeight="1" x14ac:dyDescent="0.25">
      <c r="B14" s="869"/>
      <c r="C14" s="870"/>
      <c r="D14" s="871"/>
      <c r="E14" s="872"/>
      <c r="F14" s="36"/>
      <c r="G14" s="873"/>
      <c r="H14" s="873"/>
      <c r="I14" s="873"/>
      <c r="J14" s="874"/>
      <c r="K14" s="874"/>
      <c r="L14" s="875"/>
      <c r="M14" s="875"/>
      <c r="N14" s="111">
        <f>SUM(N6:N13)</f>
        <v>280370978115.09998</v>
      </c>
      <c r="O14" s="37"/>
      <c r="P14" s="38"/>
      <c r="Q14" s="876">
        <v>0</v>
      </c>
      <c r="R14" s="877">
        <v>0</v>
      </c>
      <c r="S14" s="868"/>
      <c r="T14" s="868"/>
      <c r="U14" s="868"/>
    </row>
    <row r="15" spans="1:21" ht="39.75" customHeight="1" x14ac:dyDescent="0.2">
      <c r="B15" s="244"/>
      <c r="C15" s="246"/>
      <c r="D15" s="849" t="s">
        <v>151</v>
      </c>
      <c r="E15" s="850"/>
      <c r="F15" s="79" t="s">
        <v>152</v>
      </c>
      <c r="G15" s="756">
        <v>3111530718</v>
      </c>
      <c r="H15" s="756"/>
      <c r="I15" s="756"/>
      <c r="J15" s="419"/>
      <c r="K15" s="419"/>
      <c r="L15" s="851" t="s">
        <v>168</v>
      </c>
      <c r="M15" s="851"/>
      <c r="N15" s="109"/>
      <c r="O15" s="59">
        <f>123.78/111.82</f>
        <v>1.1069576104453587</v>
      </c>
      <c r="P15" s="39" t="s">
        <v>169</v>
      </c>
      <c r="Q15" s="853">
        <f t="shared" ref="Q15:Q78" si="0">+G15/O15</f>
        <v>2810885158.2384872</v>
      </c>
      <c r="R15" s="854"/>
      <c r="S15" s="581"/>
      <c r="T15" s="581"/>
      <c r="U15" s="581"/>
    </row>
    <row r="16" spans="1:21" ht="39.75" customHeight="1" x14ac:dyDescent="0.2">
      <c r="B16" s="244"/>
      <c r="C16" s="246"/>
      <c r="D16" s="849" t="s">
        <v>151</v>
      </c>
      <c r="E16" s="850"/>
      <c r="F16" s="79" t="s">
        <v>152</v>
      </c>
      <c r="G16" s="761">
        <v>5503863348.5</v>
      </c>
      <c r="H16" s="829"/>
      <c r="I16" s="762"/>
      <c r="J16" s="867"/>
      <c r="K16" s="867"/>
      <c r="L16" s="851" t="s">
        <v>170</v>
      </c>
      <c r="M16" s="851"/>
      <c r="N16" s="32"/>
      <c r="O16" s="59">
        <f>123.78/111.82</f>
        <v>1.1069576104453587</v>
      </c>
      <c r="P16" s="39" t="s">
        <v>169</v>
      </c>
      <c r="Q16" s="853">
        <f t="shared" si="0"/>
        <v>4972063335.1855707</v>
      </c>
      <c r="R16" s="854"/>
      <c r="S16" s="581"/>
      <c r="T16" s="581"/>
      <c r="U16" s="581"/>
    </row>
    <row r="17" spans="2:21" ht="39.75" customHeight="1" x14ac:dyDescent="0.2">
      <c r="B17" s="244"/>
      <c r="C17" s="246"/>
      <c r="D17" s="849" t="s">
        <v>151</v>
      </c>
      <c r="E17" s="850"/>
      <c r="F17" s="79" t="s">
        <v>152</v>
      </c>
      <c r="G17" s="761">
        <v>263457714</v>
      </c>
      <c r="H17" s="829"/>
      <c r="I17" s="762"/>
      <c r="J17" s="867"/>
      <c r="K17" s="867"/>
      <c r="L17" s="851" t="s">
        <v>171</v>
      </c>
      <c r="M17" s="851"/>
      <c r="N17" s="32"/>
      <c r="O17" s="59">
        <f>123.78/111.82</f>
        <v>1.1069576104453587</v>
      </c>
      <c r="P17" s="39" t="s">
        <v>169</v>
      </c>
      <c r="Q17" s="853">
        <f t="shared" si="0"/>
        <v>238001628.53029567</v>
      </c>
      <c r="R17" s="854"/>
      <c r="S17" s="581"/>
      <c r="T17" s="581"/>
      <c r="U17" s="581"/>
    </row>
    <row r="18" spans="2:21" ht="39.75" customHeight="1" x14ac:dyDescent="0.2">
      <c r="B18" s="244"/>
      <c r="C18" s="246"/>
      <c r="D18" s="849" t="s">
        <v>151</v>
      </c>
      <c r="E18" s="850"/>
      <c r="F18" s="79" t="s">
        <v>152</v>
      </c>
      <c r="G18" s="761">
        <v>1636965150</v>
      </c>
      <c r="H18" s="829"/>
      <c r="I18" s="762"/>
      <c r="J18" s="860"/>
      <c r="K18" s="851"/>
      <c r="L18" s="851" t="s">
        <v>172</v>
      </c>
      <c r="M18" s="851"/>
      <c r="N18" s="32"/>
      <c r="O18" s="59">
        <f>123.78/111.82</f>
        <v>1.1069576104453587</v>
      </c>
      <c r="P18" s="39" t="s">
        <v>169</v>
      </c>
      <c r="Q18" s="853">
        <f t="shared" si="0"/>
        <v>1478796599.3940861</v>
      </c>
      <c r="R18" s="854"/>
      <c r="S18" s="581"/>
      <c r="T18" s="581"/>
      <c r="U18" s="581"/>
    </row>
    <row r="19" spans="2:21" ht="33.75" customHeight="1" x14ac:dyDescent="0.2">
      <c r="B19" s="244"/>
      <c r="C19" s="246"/>
      <c r="D19" s="849" t="s">
        <v>151</v>
      </c>
      <c r="E19" s="850"/>
      <c r="F19" s="79" t="s">
        <v>152</v>
      </c>
      <c r="G19" s="761">
        <v>2728275250</v>
      </c>
      <c r="H19" s="829"/>
      <c r="I19" s="762"/>
      <c r="J19" s="867"/>
      <c r="K19" s="867"/>
      <c r="L19" s="851" t="s">
        <v>173</v>
      </c>
      <c r="M19" s="851"/>
      <c r="N19" s="32"/>
      <c r="O19" s="112">
        <f>124.62/111.82</f>
        <v>1.1144696834197818</v>
      </c>
      <c r="P19" s="40" t="s">
        <v>174</v>
      </c>
      <c r="Q19" s="853">
        <f t="shared" si="0"/>
        <v>2448047973.4793773</v>
      </c>
      <c r="R19" s="854"/>
      <c r="S19" s="581"/>
      <c r="T19" s="581"/>
      <c r="U19" s="581"/>
    </row>
    <row r="20" spans="2:21" ht="30" customHeight="1" x14ac:dyDescent="0.2">
      <c r="B20" s="244"/>
      <c r="C20" s="246"/>
      <c r="D20" s="849" t="s">
        <v>151</v>
      </c>
      <c r="E20" s="850"/>
      <c r="F20" s="79" t="s">
        <v>152</v>
      </c>
      <c r="G20" s="761">
        <v>621675000</v>
      </c>
      <c r="H20" s="829"/>
      <c r="I20" s="762"/>
      <c r="J20" s="866"/>
      <c r="K20" s="866"/>
      <c r="L20" s="851" t="s">
        <v>175</v>
      </c>
      <c r="M20" s="851"/>
      <c r="N20" s="32"/>
      <c r="O20" s="112">
        <f>125.37/111.82</f>
        <v>1.1211768914326596</v>
      </c>
      <c r="P20" s="40" t="s">
        <v>176</v>
      </c>
      <c r="Q20" s="853">
        <f t="shared" si="0"/>
        <v>554484314.42928934</v>
      </c>
      <c r="R20" s="854"/>
      <c r="S20" s="581"/>
      <c r="T20" s="581"/>
      <c r="U20" s="581"/>
    </row>
    <row r="21" spans="2:21" ht="30" customHeight="1" x14ac:dyDescent="0.2">
      <c r="B21" s="244"/>
      <c r="C21" s="246"/>
      <c r="D21" s="849" t="s">
        <v>151</v>
      </c>
      <c r="E21" s="850"/>
      <c r="F21" s="79" t="s">
        <v>152</v>
      </c>
      <c r="G21" s="761">
        <v>764295785</v>
      </c>
      <c r="H21" s="829"/>
      <c r="I21" s="762"/>
      <c r="J21" s="866"/>
      <c r="K21" s="866"/>
      <c r="L21" s="851" t="s">
        <v>177</v>
      </c>
      <c r="M21" s="851"/>
      <c r="N21" s="32"/>
      <c r="O21" s="112">
        <f>125.37/111.82</f>
        <v>1.1211768914326596</v>
      </c>
      <c r="P21" s="40" t="s">
        <v>176</v>
      </c>
      <c r="Q21" s="853">
        <f t="shared" si="0"/>
        <v>681690633.15545988</v>
      </c>
      <c r="R21" s="854"/>
      <c r="S21" s="581"/>
      <c r="T21" s="581"/>
      <c r="U21" s="581"/>
    </row>
    <row r="22" spans="2:21" ht="30" customHeight="1" x14ac:dyDescent="0.2">
      <c r="B22" s="244"/>
      <c r="C22" s="246"/>
      <c r="D22" s="849" t="s">
        <v>151</v>
      </c>
      <c r="E22" s="850"/>
      <c r="F22" s="79" t="s">
        <v>152</v>
      </c>
      <c r="G22" s="761">
        <v>872199750</v>
      </c>
      <c r="H22" s="829"/>
      <c r="I22" s="762"/>
      <c r="J22" s="866"/>
      <c r="K22" s="866"/>
      <c r="L22" s="851" t="s">
        <v>178</v>
      </c>
      <c r="M22" s="851"/>
      <c r="N22" s="32"/>
      <c r="O22" s="112">
        <f>125.37/111.82</f>
        <v>1.1211768914326596</v>
      </c>
      <c r="P22" s="40" t="s">
        <v>176</v>
      </c>
      <c r="Q22" s="853">
        <f t="shared" si="0"/>
        <v>777932328.66714525</v>
      </c>
      <c r="R22" s="854"/>
      <c r="S22" s="581"/>
      <c r="T22" s="581"/>
      <c r="U22" s="581"/>
    </row>
    <row r="23" spans="2:21" ht="30" customHeight="1" x14ac:dyDescent="0.2">
      <c r="B23" s="244"/>
      <c r="C23" s="246"/>
      <c r="D23" s="849" t="s">
        <v>151</v>
      </c>
      <c r="E23" s="850"/>
      <c r="F23" s="79" t="s">
        <v>152</v>
      </c>
      <c r="G23" s="761">
        <v>19781458</v>
      </c>
      <c r="H23" s="829"/>
      <c r="I23" s="762"/>
      <c r="J23" s="866"/>
      <c r="K23" s="866"/>
      <c r="L23" s="851" t="s">
        <v>178</v>
      </c>
      <c r="M23" s="851"/>
      <c r="N23" s="32"/>
      <c r="O23" s="112">
        <f>125.37/111.82</f>
        <v>1.1211768914326596</v>
      </c>
      <c r="P23" s="40" t="s">
        <v>176</v>
      </c>
      <c r="Q23" s="853">
        <f t="shared" si="0"/>
        <v>17643476.378399935</v>
      </c>
      <c r="R23" s="854"/>
      <c r="S23" s="581"/>
      <c r="T23" s="581"/>
      <c r="U23" s="581"/>
    </row>
    <row r="24" spans="2:21" ht="30" customHeight="1" x14ac:dyDescent="0.2">
      <c r="B24" s="244"/>
      <c r="C24" s="246"/>
      <c r="D24" s="849" t="s">
        <v>151</v>
      </c>
      <c r="E24" s="850"/>
      <c r="F24" s="79" t="s">
        <v>152</v>
      </c>
      <c r="G24" s="761">
        <v>686624625</v>
      </c>
      <c r="H24" s="829"/>
      <c r="I24" s="762"/>
      <c r="J24" s="865"/>
      <c r="K24" s="865"/>
      <c r="L24" s="851" t="s">
        <v>179</v>
      </c>
      <c r="M24" s="851"/>
      <c r="N24" s="32"/>
      <c r="O24" s="112">
        <f>125.37/111.82</f>
        <v>1.1211768914326596</v>
      </c>
      <c r="P24" s="40" t="s">
        <v>176</v>
      </c>
      <c r="Q24" s="853">
        <f t="shared" si="0"/>
        <v>612414178.57142854</v>
      </c>
      <c r="R24" s="854"/>
      <c r="S24" s="581"/>
      <c r="T24" s="581"/>
      <c r="U24" s="581"/>
    </row>
    <row r="25" spans="2:21" ht="30" customHeight="1" x14ac:dyDescent="0.2">
      <c r="B25" s="244"/>
      <c r="C25" s="246"/>
      <c r="D25" s="849" t="s">
        <v>151</v>
      </c>
      <c r="E25" s="850"/>
      <c r="F25" s="79" t="s">
        <v>152</v>
      </c>
      <c r="G25" s="761">
        <v>2047764587</v>
      </c>
      <c r="H25" s="829"/>
      <c r="I25" s="762"/>
      <c r="J25" s="851"/>
      <c r="K25" s="851"/>
      <c r="L25" s="852" t="s">
        <v>180</v>
      </c>
      <c r="M25" s="852"/>
      <c r="N25" s="32"/>
      <c r="O25" s="112">
        <f>126.15/111.82</f>
        <v>1.1281523877660526</v>
      </c>
      <c r="P25" s="40" t="s">
        <v>181</v>
      </c>
      <c r="Q25" s="853">
        <f t="shared" si="0"/>
        <v>1815148918.8929052</v>
      </c>
      <c r="R25" s="854"/>
      <c r="S25" s="581"/>
      <c r="T25" s="581"/>
      <c r="U25" s="581"/>
    </row>
    <row r="26" spans="2:21" ht="30" customHeight="1" x14ac:dyDescent="0.2">
      <c r="B26" s="244"/>
      <c r="C26" s="246"/>
      <c r="D26" s="849" t="s">
        <v>151</v>
      </c>
      <c r="E26" s="850"/>
      <c r="F26" s="79" t="s">
        <v>152</v>
      </c>
      <c r="G26" s="761">
        <v>3071646881</v>
      </c>
      <c r="H26" s="829"/>
      <c r="I26" s="762"/>
      <c r="J26" s="865"/>
      <c r="K26" s="865"/>
      <c r="L26" s="852" t="s">
        <v>182</v>
      </c>
      <c r="M26" s="852"/>
      <c r="N26" s="32"/>
      <c r="O26" s="112">
        <f>126.15/111.82</f>
        <v>1.1281523877660526</v>
      </c>
      <c r="P26" s="40" t="s">
        <v>181</v>
      </c>
      <c r="Q26" s="853">
        <f t="shared" si="0"/>
        <v>2722723378.7825603</v>
      </c>
      <c r="R26" s="854"/>
      <c r="S26" s="581"/>
      <c r="T26" s="581"/>
      <c r="U26" s="581"/>
    </row>
    <row r="27" spans="2:21" ht="30" customHeight="1" x14ac:dyDescent="0.2">
      <c r="B27" s="244"/>
      <c r="C27" s="246"/>
      <c r="D27" s="849" t="s">
        <v>151</v>
      </c>
      <c r="E27" s="850"/>
      <c r="F27" s="79" t="s">
        <v>152</v>
      </c>
      <c r="G27" s="761">
        <v>3071646881</v>
      </c>
      <c r="H27" s="829"/>
      <c r="I27" s="762"/>
      <c r="J27" s="860"/>
      <c r="K27" s="851"/>
      <c r="L27" s="852" t="s">
        <v>183</v>
      </c>
      <c r="M27" s="852"/>
      <c r="N27" s="32"/>
      <c r="O27" s="112">
        <f>127.78/111.82</f>
        <v>1.1427293865140404</v>
      </c>
      <c r="P27" s="40" t="s">
        <v>184</v>
      </c>
      <c r="Q27" s="853">
        <f t="shared" si="0"/>
        <v>2687991502.8441072</v>
      </c>
      <c r="R27" s="854"/>
      <c r="S27" s="865"/>
      <c r="T27" s="865"/>
      <c r="U27" s="865"/>
    </row>
    <row r="28" spans="2:21" ht="30" customHeight="1" x14ac:dyDescent="0.2">
      <c r="B28" s="244"/>
      <c r="C28" s="246"/>
      <c r="D28" s="849" t="s">
        <v>151</v>
      </c>
      <c r="E28" s="850"/>
      <c r="F28" s="79" t="s">
        <v>152</v>
      </c>
      <c r="G28" s="761">
        <v>1769000000</v>
      </c>
      <c r="H28" s="829"/>
      <c r="I28" s="762"/>
      <c r="J28" s="860"/>
      <c r="K28" s="851"/>
      <c r="L28" s="852" t="s">
        <v>185</v>
      </c>
      <c r="M28" s="852"/>
      <c r="N28" s="32"/>
      <c r="O28" s="112">
        <f>127.78/111.82</f>
        <v>1.1427293865140404</v>
      </c>
      <c r="P28" s="40" t="s">
        <v>184</v>
      </c>
      <c r="Q28" s="853">
        <f t="shared" si="0"/>
        <v>1548048051.3382375</v>
      </c>
      <c r="R28" s="854"/>
      <c r="S28" s="865"/>
      <c r="T28" s="865"/>
      <c r="U28" s="865"/>
    </row>
    <row r="29" spans="2:21" ht="30" customHeight="1" x14ac:dyDescent="0.2">
      <c r="B29" s="244"/>
      <c r="C29" s="246"/>
      <c r="D29" s="849" t="s">
        <v>151</v>
      </c>
      <c r="E29" s="850"/>
      <c r="F29" s="79" t="s">
        <v>152</v>
      </c>
      <c r="G29" s="761">
        <v>2653500000</v>
      </c>
      <c r="H29" s="829"/>
      <c r="I29" s="762"/>
      <c r="J29" s="860"/>
      <c r="K29" s="851"/>
      <c r="L29" s="852" t="s">
        <v>186</v>
      </c>
      <c r="M29" s="852"/>
      <c r="N29" s="32"/>
      <c r="O29" s="112">
        <f>127.78/111.82</f>
        <v>1.1427293865140404</v>
      </c>
      <c r="P29" s="40" t="s">
        <v>184</v>
      </c>
      <c r="Q29" s="853">
        <f t="shared" si="0"/>
        <v>2322072077.0073562</v>
      </c>
      <c r="R29" s="854"/>
      <c r="S29" s="865"/>
      <c r="T29" s="865"/>
      <c r="U29" s="865"/>
    </row>
    <row r="30" spans="2:21" ht="30" customHeight="1" x14ac:dyDescent="0.2">
      <c r="B30" s="244"/>
      <c r="C30" s="246"/>
      <c r="D30" s="849" t="s">
        <v>151</v>
      </c>
      <c r="E30" s="850"/>
      <c r="F30" s="79" t="s">
        <v>152</v>
      </c>
      <c r="G30" s="761">
        <v>2653500000</v>
      </c>
      <c r="H30" s="829"/>
      <c r="I30" s="762"/>
      <c r="J30" s="851"/>
      <c r="K30" s="851"/>
      <c r="L30" s="852" t="s">
        <v>187</v>
      </c>
      <c r="M30" s="852"/>
      <c r="N30" s="32"/>
      <c r="O30" s="112">
        <f>129.41/111.82</f>
        <v>1.1573063852620282</v>
      </c>
      <c r="P30" s="40" t="s">
        <v>188</v>
      </c>
      <c r="Q30" s="853">
        <f t="shared" si="0"/>
        <v>2292824124.8744302</v>
      </c>
      <c r="R30" s="854"/>
      <c r="S30" s="865"/>
      <c r="T30" s="865"/>
      <c r="U30" s="865"/>
    </row>
    <row r="31" spans="2:21" ht="30" customHeight="1" x14ac:dyDescent="0.2">
      <c r="B31" s="244"/>
      <c r="C31" s="246"/>
      <c r="D31" s="849" t="s">
        <v>151</v>
      </c>
      <c r="E31" s="850"/>
      <c r="F31" s="79" t="s">
        <v>152</v>
      </c>
      <c r="G31" s="761">
        <v>2465000000</v>
      </c>
      <c r="H31" s="829"/>
      <c r="I31" s="762"/>
      <c r="J31" s="851"/>
      <c r="K31" s="851"/>
      <c r="L31" s="852" t="s">
        <v>189</v>
      </c>
      <c r="M31" s="852"/>
      <c r="N31" s="32"/>
      <c r="O31" s="112">
        <f>129.41/111.82</f>
        <v>1.1573063852620282</v>
      </c>
      <c r="P31" s="40" t="s">
        <v>188</v>
      </c>
      <c r="Q31" s="853">
        <f t="shared" si="0"/>
        <v>2129945908.3532958</v>
      </c>
      <c r="R31" s="854"/>
      <c r="S31" s="865"/>
      <c r="T31" s="865"/>
      <c r="U31" s="865"/>
    </row>
    <row r="32" spans="2:21" ht="30" customHeight="1" x14ac:dyDescent="0.2">
      <c r="B32" s="244"/>
      <c r="C32" s="246"/>
      <c r="D32" s="849" t="s">
        <v>151</v>
      </c>
      <c r="E32" s="850"/>
      <c r="F32" s="79" t="s">
        <v>152</v>
      </c>
      <c r="G32" s="761">
        <v>3697500000</v>
      </c>
      <c r="H32" s="829"/>
      <c r="I32" s="762"/>
      <c r="J32" s="865"/>
      <c r="K32" s="865"/>
      <c r="L32" s="852" t="s">
        <v>190</v>
      </c>
      <c r="M32" s="852"/>
      <c r="N32" s="32"/>
      <c r="O32" s="112">
        <f>129.41/111.82</f>
        <v>1.1573063852620282</v>
      </c>
      <c r="P32" s="40" t="s">
        <v>188</v>
      </c>
      <c r="Q32" s="853">
        <f t="shared" si="0"/>
        <v>3194918862.5299435</v>
      </c>
      <c r="R32" s="854"/>
      <c r="S32" s="865"/>
      <c r="T32" s="865"/>
      <c r="U32" s="865"/>
    </row>
    <row r="33" spans="2:21" ht="30" customHeight="1" x14ac:dyDescent="0.2">
      <c r="B33" s="244"/>
      <c r="C33" s="246"/>
      <c r="D33" s="849" t="s">
        <v>151</v>
      </c>
      <c r="E33" s="850"/>
      <c r="F33" s="79" t="s">
        <v>152</v>
      </c>
      <c r="G33" s="761">
        <v>3549440000</v>
      </c>
      <c r="H33" s="829"/>
      <c r="I33" s="762"/>
      <c r="J33" s="860"/>
      <c r="K33" s="851"/>
      <c r="L33" s="852" t="s">
        <v>191</v>
      </c>
      <c r="M33" s="852"/>
      <c r="N33" s="32"/>
      <c r="O33" s="112">
        <f>129.41/111.82</f>
        <v>1.1573063852620282</v>
      </c>
      <c r="P33" s="40" t="s">
        <v>188</v>
      </c>
      <c r="Q33" s="853">
        <f t="shared" si="0"/>
        <v>3066983855.9616723</v>
      </c>
      <c r="R33" s="854"/>
      <c r="S33" s="865"/>
      <c r="T33" s="865"/>
      <c r="U33" s="865"/>
    </row>
    <row r="34" spans="2:21" ht="30" customHeight="1" x14ac:dyDescent="0.2">
      <c r="B34" s="244"/>
      <c r="C34" s="246"/>
      <c r="D34" s="849" t="s">
        <v>151</v>
      </c>
      <c r="E34" s="850"/>
      <c r="F34" s="79" t="s">
        <v>152</v>
      </c>
      <c r="G34" s="761">
        <v>15478119</v>
      </c>
      <c r="H34" s="829"/>
      <c r="I34" s="762"/>
      <c r="J34" s="851"/>
      <c r="K34" s="851"/>
      <c r="L34" s="852" t="s">
        <v>192</v>
      </c>
      <c r="M34" s="852"/>
      <c r="N34" s="32"/>
      <c r="O34" s="112">
        <f>130.63/111.82</f>
        <v>1.1682167769629763</v>
      </c>
      <c r="P34" s="40" t="s">
        <v>193</v>
      </c>
      <c r="Q34" s="853">
        <f t="shared" si="0"/>
        <v>13249355.17553395</v>
      </c>
      <c r="R34" s="854"/>
      <c r="S34" s="865"/>
      <c r="T34" s="865"/>
      <c r="U34" s="865"/>
    </row>
    <row r="35" spans="2:21" ht="30" customHeight="1" x14ac:dyDescent="0.2">
      <c r="B35" s="244"/>
      <c r="C35" s="246"/>
      <c r="D35" s="849" t="s">
        <v>151</v>
      </c>
      <c r="E35" s="850"/>
      <c r="F35" s="79" t="s">
        <v>152</v>
      </c>
      <c r="G35" s="761">
        <v>2068530699</v>
      </c>
      <c r="H35" s="829"/>
      <c r="I35" s="762"/>
      <c r="J35" s="851"/>
      <c r="K35" s="851"/>
      <c r="L35" s="852" t="s">
        <v>194</v>
      </c>
      <c r="M35" s="852"/>
      <c r="N35" s="32"/>
      <c r="O35" s="112">
        <f>130.63/111.82</f>
        <v>1.1682167769629763</v>
      </c>
      <c r="P35" s="40" t="s">
        <v>193</v>
      </c>
      <c r="Q35" s="853">
        <f t="shared" si="0"/>
        <v>1770673679.5696239</v>
      </c>
      <c r="R35" s="854"/>
      <c r="S35" s="865"/>
      <c r="T35" s="865"/>
      <c r="U35" s="865"/>
    </row>
    <row r="36" spans="2:21" ht="30" customHeight="1" x14ac:dyDescent="0.2">
      <c r="B36" s="244"/>
      <c r="C36" s="246"/>
      <c r="D36" s="849" t="s">
        <v>151</v>
      </c>
      <c r="E36" s="850"/>
      <c r="F36" s="79" t="s">
        <v>152</v>
      </c>
      <c r="G36" s="761">
        <v>3102796048</v>
      </c>
      <c r="H36" s="829"/>
      <c r="I36" s="762"/>
      <c r="J36" s="851"/>
      <c r="K36" s="851"/>
      <c r="L36" s="852" t="s">
        <v>195</v>
      </c>
      <c r="M36" s="852"/>
      <c r="N36" s="32"/>
      <c r="O36" s="112">
        <f>130.63/111.82</f>
        <v>1.1682167769629763</v>
      </c>
      <c r="P36" s="40" t="s">
        <v>193</v>
      </c>
      <c r="Q36" s="853">
        <f t="shared" si="0"/>
        <v>2656010518.9264331</v>
      </c>
      <c r="R36" s="854"/>
      <c r="S36" s="865"/>
      <c r="T36" s="865"/>
      <c r="U36" s="865"/>
    </row>
    <row r="37" spans="2:21" ht="30" customHeight="1" x14ac:dyDescent="0.2">
      <c r="B37" s="244"/>
      <c r="C37" s="246"/>
      <c r="D37" s="849" t="s">
        <v>151</v>
      </c>
      <c r="E37" s="850"/>
      <c r="F37" s="79" t="s">
        <v>152</v>
      </c>
      <c r="G37" s="761">
        <v>3144320000</v>
      </c>
      <c r="H37" s="829"/>
      <c r="I37" s="762"/>
      <c r="J37" s="860"/>
      <c r="K37" s="851"/>
      <c r="L37" s="852" t="s">
        <v>196</v>
      </c>
      <c r="M37" s="852"/>
      <c r="N37" s="32"/>
      <c r="O37" s="112">
        <f>130.63/111.82</f>
        <v>1.1682167769629763</v>
      </c>
      <c r="P37" s="40" t="s">
        <v>193</v>
      </c>
      <c r="Q37" s="853">
        <f t="shared" si="0"/>
        <v>2691555250.7081065</v>
      </c>
      <c r="R37" s="854"/>
      <c r="S37" s="865"/>
      <c r="T37" s="865"/>
      <c r="U37" s="865"/>
    </row>
    <row r="38" spans="2:21" ht="30" customHeight="1" x14ac:dyDescent="0.2">
      <c r="B38" s="244"/>
      <c r="C38" s="246"/>
      <c r="D38" s="849" t="s">
        <v>151</v>
      </c>
      <c r="E38" s="850"/>
      <c r="F38" s="79" t="s">
        <v>152</v>
      </c>
      <c r="G38" s="761">
        <v>2453430908</v>
      </c>
      <c r="H38" s="829"/>
      <c r="I38" s="762"/>
      <c r="J38" s="851"/>
      <c r="K38" s="851"/>
      <c r="L38" s="852" t="s">
        <v>197</v>
      </c>
      <c r="M38" s="852"/>
      <c r="N38" s="32"/>
      <c r="O38" s="112">
        <f>131.28/111.82</f>
        <v>1.1740296905741372</v>
      </c>
      <c r="P38" s="40" t="s">
        <v>198</v>
      </c>
      <c r="Q38" s="853">
        <f t="shared" si="0"/>
        <v>2089752011.9786713</v>
      </c>
      <c r="R38" s="854"/>
      <c r="S38" s="865"/>
      <c r="T38" s="865"/>
      <c r="U38" s="865"/>
    </row>
    <row r="39" spans="2:21" ht="30" customHeight="1" x14ac:dyDescent="0.2">
      <c r="B39" s="244"/>
      <c r="C39" s="246"/>
      <c r="D39" s="849" t="s">
        <v>151</v>
      </c>
      <c r="E39" s="850"/>
      <c r="F39" s="79" t="s">
        <v>152</v>
      </c>
      <c r="G39" s="761">
        <v>3884800000</v>
      </c>
      <c r="H39" s="829"/>
      <c r="I39" s="762"/>
      <c r="J39" s="851"/>
      <c r="K39" s="851"/>
      <c r="L39" s="852" t="s">
        <v>199</v>
      </c>
      <c r="M39" s="852"/>
      <c r="N39" s="32"/>
      <c r="O39" s="112">
        <f>131.28/111.82</f>
        <v>1.1740296905741372</v>
      </c>
      <c r="P39" s="40" t="s">
        <v>198</v>
      </c>
      <c r="Q39" s="853">
        <f t="shared" si="0"/>
        <v>3308945277.2699566</v>
      </c>
      <c r="R39" s="854"/>
      <c r="S39" s="865"/>
      <c r="T39" s="865"/>
      <c r="U39" s="865"/>
    </row>
    <row r="40" spans="2:21" ht="30" customHeight="1" x14ac:dyDescent="0.2">
      <c r="B40" s="244"/>
      <c r="C40" s="246"/>
      <c r="D40" s="849" t="s">
        <v>151</v>
      </c>
      <c r="E40" s="850"/>
      <c r="F40" s="79" t="s">
        <v>152</v>
      </c>
      <c r="G40" s="761">
        <v>3680146362</v>
      </c>
      <c r="H40" s="829"/>
      <c r="I40" s="762"/>
      <c r="J40" s="851"/>
      <c r="K40" s="851"/>
      <c r="L40" s="852" t="s">
        <v>199</v>
      </c>
      <c r="M40" s="852"/>
      <c r="N40" s="32"/>
      <c r="O40" s="112">
        <f>131.28/111.82</f>
        <v>1.1740296905741372</v>
      </c>
      <c r="P40" s="40" t="s">
        <v>198</v>
      </c>
      <c r="Q40" s="853">
        <f t="shared" si="0"/>
        <v>3134628017.9680066</v>
      </c>
      <c r="R40" s="854"/>
      <c r="S40" s="865"/>
      <c r="T40" s="865"/>
      <c r="U40" s="865"/>
    </row>
    <row r="41" spans="2:21" ht="30" customHeight="1" x14ac:dyDescent="0.2">
      <c r="B41" s="244"/>
      <c r="C41" s="246"/>
      <c r="D41" s="849" t="s">
        <v>151</v>
      </c>
      <c r="E41" s="850"/>
      <c r="F41" s="79" t="s">
        <v>152</v>
      </c>
      <c r="G41" s="761">
        <v>1524124667</v>
      </c>
      <c r="H41" s="829"/>
      <c r="I41" s="762"/>
      <c r="J41" s="851"/>
      <c r="K41" s="851"/>
      <c r="L41" s="852" t="s">
        <v>200</v>
      </c>
      <c r="M41" s="852"/>
      <c r="N41" s="32"/>
      <c r="O41" s="112">
        <f>131.95/111.82</f>
        <v>1.1800214630656412</v>
      </c>
      <c r="P41" s="40" t="s">
        <v>201</v>
      </c>
      <c r="Q41" s="853">
        <f t="shared" si="0"/>
        <v>1291607580.6285715</v>
      </c>
      <c r="R41" s="854"/>
      <c r="S41" s="865"/>
      <c r="T41" s="865"/>
      <c r="U41" s="865"/>
    </row>
    <row r="42" spans="2:21" ht="30" customHeight="1" x14ac:dyDescent="0.2">
      <c r="B42" s="244"/>
      <c r="C42" s="246"/>
      <c r="D42" s="849" t="s">
        <v>151</v>
      </c>
      <c r="E42" s="850"/>
      <c r="F42" s="79" t="s">
        <v>152</v>
      </c>
      <c r="G42" s="756">
        <v>2286187000</v>
      </c>
      <c r="H42" s="756"/>
      <c r="I42" s="756"/>
      <c r="J42" s="851"/>
      <c r="K42" s="851"/>
      <c r="L42" s="852" t="s">
        <v>202</v>
      </c>
      <c r="M42" s="852"/>
      <c r="N42" s="32"/>
      <c r="O42" s="112">
        <f>131.95/111.82</f>
        <v>1.1800214630656412</v>
      </c>
      <c r="P42" s="40" t="s">
        <v>201</v>
      </c>
      <c r="Q42" s="853">
        <f t="shared" si="0"/>
        <v>1937411370.5191362</v>
      </c>
      <c r="R42" s="854"/>
      <c r="S42" s="581"/>
      <c r="T42" s="581"/>
      <c r="U42" s="581"/>
    </row>
    <row r="43" spans="2:21" ht="30" customHeight="1" x14ac:dyDescent="0.2">
      <c r="B43" s="244"/>
      <c r="C43" s="246"/>
      <c r="D43" s="849" t="s">
        <v>151</v>
      </c>
      <c r="E43" s="850"/>
      <c r="F43" s="79" t="s">
        <v>152</v>
      </c>
      <c r="G43" s="756">
        <v>2172591291</v>
      </c>
      <c r="H43" s="756"/>
      <c r="I43" s="756"/>
      <c r="J43" s="851"/>
      <c r="K43" s="851"/>
      <c r="L43" s="852" t="s">
        <v>202</v>
      </c>
      <c r="M43" s="852"/>
      <c r="N43" s="32"/>
      <c r="O43" s="112">
        <f>131.95/111.82</f>
        <v>1.1800214630656412</v>
      </c>
      <c r="P43" s="40" t="s">
        <v>201</v>
      </c>
      <c r="Q43" s="853">
        <f t="shared" si="0"/>
        <v>1841145571.501478</v>
      </c>
      <c r="R43" s="854"/>
      <c r="S43" s="581"/>
      <c r="T43" s="581"/>
      <c r="U43" s="581"/>
    </row>
    <row r="44" spans="2:21" ht="30" customHeight="1" x14ac:dyDescent="0.2">
      <c r="B44" s="244"/>
      <c r="C44" s="246"/>
      <c r="D44" s="849" t="s">
        <v>151</v>
      </c>
      <c r="E44" s="850"/>
      <c r="F44" s="79" t="s">
        <v>152</v>
      </c>
      <c r="G44" s="756">
        <v>2300677333</v>
      </c>
      <c r="H44" s="756"/>
      <c r="I44" s="756"/>
      <c r="J44" s="851"/>
      <c r="K44" s="851"/>
      <c r="L44" s="852" t="s">
        <v>203</v>
      </c>
      <c r="M44" s="852"/>
      <c r="N44" s="41"/>
      <c r="O44" s="112">
        <f>132.58/111.82</f>
        <v>1.1856555177964587</v>
      </c>
      <c r="P44" s="40" t="s">
        <v>204</v>
      </c>
      <c r="Q44" s="853">
        <f t="shared" si="0"/>
        <v>1940426454.7900133</v>
      </c>
      <c r="R44" s="854"/>
      <c r="S44" s="865"/>
      <c r="T44" s="865"/>
      <c r="U44" s="865"/>
    </row>
    <row r="45" spans="2:21" ht="30" customHeight="1" x14ac:dyDescent="0.2">
      <c r="B45" s="244"/>
      <c r="C45" s="246"/>
      <c r="D45" s="849" t="s">
        <v>151</v>
      </c>
      <c r="E45" s="850"/>
      <c r="F45" s="79" t="s">
        <v>152</v>
      </c>
      <c r="G45" s="756">
        <v>3451016000</v>
      </c>
      <c r="H45" s="756"/>
      <c r="I45" s="756"/>
      <c r="J45" s="851"/>
      <c r="K45" s="851"/>
      <c r="L45" s="852" t="s">
        <v>205</v>
      </c>
      <c r="M45" s="852" t="s">
        <v>205</v>
      </c>
      <c r="N45" s="41"/>
      <c r="O45" s="112">
        <f>132.58/111.82</f>
        <v>1.1856555177964587</v>
      </c>
      <c r="P45" s="40" t="s">
        <v>204</v>
      </c>
      <c r="Q45" s="853">
        <f t="shared" si="0"/>
        <v>2910639682.6067276</v>
      </c>
      <c r="R45" s="854"/>
      <c r="S45" s="865"/>
      <c r="T45" s="865"/>
      <c r="U45" s="865"/>
    </row>
    <row r="46" spans="2:21" ht="30" customHeight="1" x14ac:dyDescent="0.2">
      <c r="B46" s="244"/>
      <c r="C46" s="246"/>
      <c r="D46" s="849" t="s">
        <v>151</v>
      </c>
      <c r="E46" s="850"/>
      <c r="F46" s="79" t="s">
        <v>152</v>
      </c>
      <c r="G46" s="756">
        <v>3451016000</v>
      </c>
      <c r="H46" s="756"/>
      <c r="I46" s="756"/>
      <c r="J46" s="851"/>
      <c r="K46" s="851"/>
      <c r="L46" s="852" t="s">
        <v>206</v>
      </c>
      <c r="M46" s="852" t="s">
        <v>206</v>
      </c>
      <c r="N46" s="41"/>
      <c r="O46" s="112">
        <f>132.58/111.82</f>
        <v>1.1856555177964587</v>
      </c>
      <c r="P46" s="40" t="s">
        <v>204</v>
      </c>
      <c r="Q46" s="853">
        <f t="shared" si="0"/>
        <v>2910639682.6067276</v>
      </c>
      <c r="R46" s="854"/>
      <c r="S46" s="865"/>
      <c r="T46" s="865"/>
      <c r="U46" s="865"/>
    </row>
    <row r="47" spans="2:21" ht="30" customHeight="1" x14ac:dyDescent="0.2">
      <c r="B47" s="244"/>
      <c r="C47" s="246"/>
      <c r="D47" s="849" t="s">
        <v>151</v>
      </c>
      <c r="E47" s="850"/>
      <c r="F47" s="79" t="s">
        <v>152</v>
      </c>
      <c r="G47" s="756">
        <v>1592666667</v>
      </c>
      <c r="H47" s="756"/>
      <c r="I47" s="756"/>
      <c r="J47" s="851"/>
      <c r="K47" s="851"/>
      <c r="L47" s="852">
        <v>42594</v>
      </c>
      <c r="M47" s="852">
        <v>42594</v>
      </c>
      <c r="N47" s="41"/>
      <c r="O47" s="112">
        <f>133.27/111.82</f>
        <v>1.1918261491683064</v>
      </c>
      <c r="P47" s="40" t="s">
        <v>207</v>
      </c>
      <c r="Q47" s="853">
        <f t="shared" si="0"/>
        <v>1336324654.4904327</v>
      </c>
      <c r="R47" s="854"/>
      <c r="S47" s="865"/>
      <c r="T47" s="865"/>
      <c r="U47" s="865"/>
    </row>
    <row r="48" spans="2:21" ht="30" customHeight="1" x14ac:dyDescent="0.2">
      <c r="B48" s="244"/>
      <c r="C48" s="246"/>
      <c r="D48" s="849" t="s">
        <v>151</v>
      </c>
      <c r="E48" s="850"/>
      <c r="F48" s="79" t="s">
        <v>152</v>
      </c>
      <c r="G48" s="756">
        <v>733125000</v>
      </c>
      <c r="H48" s="756"/>
      <c r="I48" s="756"/>
      <c r="J48" s="851"/>
      <c r="K48" s="851"/>
      <c r="L48" s="852">
        <v>42601</v>
      </c>
      <c r="M48" s="852">
        <v>42601</v>
      </c>
      <c r="N48" s="41"/>
      <c r="O48" s="112">
        <f>133.27/111.82</f>
        <v>1.1918261491683064</v>
      </c>
      <c r="P48" s="40" t="s">
        <v>207</v>
      </c>
      <c r="Q48" s="853">
        <f t="shared" si="0"/>
        <v>615127466.79672837</v>
      </c>
      <c r="R48" s="854"/>
      <c r="S48" s="865"/>
      <c r="T48" s="865"/>
      <c r="U48" s="865"/>
    </row>
    <row r="49" spans="2:21" ht="30" customHeight="1" x14ac:dyDescent="0.2">
      <c r="B49" s="244"/>
      <c r="C49" s="246"/>
      <c r="D49" s="849" t="s">
        <v>151</v>
      </c>
      <c r="E49" s="850"/>
      <c r="F49" s="79" t="s">
        <v>152</v>
      </c>
      <c r="G49" s="756">
        <v>2360000000</v>
      </c>
      <c r="H49" s="756"/>
      <c r="I49" s="756"/>
      <c r="J49" s="851"/>
      <c r="K49" s="851"/>
      <c r="L49" s="852">
        <v>42613</v>
      </c>
      <c r="M49" s="852">
        <v>42613</v>
      </c>
      <c r="N49" s="41"/>
      <c r="O49" s="112">
        <f>133.27/111.82</f>
        <v>1.1918261491683064</v>
      </c>
      <c r="P49" s="40" t="s">
        <v>207</v>
      </c>
      <c r="Q49" s="853">
        <f t="shared" si="0"/>
        <v>1980154573.4223752</v>
      </c>
      <c r="R49" s="854"/>
      <c r="S49" s="865"/>
      <c r="T49" s="865"/>
      <c r="U49" s="865"/>
    </row>
    <row r="50" spans="2:21" ht="30" customHeight="1" x14ac:dyDescent="0.2">
      <c r="B50" s="244"/>
      <c r="C50" s="246"/>
      <c r="D50" s="849" t="s">
        <v>151</v>
      </c>
      <c r="E50" s="850"/>
      <c r="F50" s="79" t="s">
        <v>152</v>
      </c>
      <c r="G50" s="756">
        <v>1655875000</v>
      </c>
      <c r="H50" s="756"/>
      <c r="I50" s="756"/>
      <c r="J50" s="851"/>
      <c r="K50" s="851"/>
      <c r="L50" s="852">
        <v>42613</v>
      </c>
      <c r="M50" s="852">
        <v>42613</v>
      </c>
      <c r="N50" s="41"/>
      <c r="O50" s="112">
        <f>133.27/111.82</f>
        <v>1.1918261491683064</v>
      </c>
      <c r="P50" s="40" t="s">
        <v>207</v>
      </c>
      <c r="Q50" s="853">
        <f t="shared" si="0"/>
        <v>1389359514.5193965</v>
      </c>
      <c r="R50" s="854"/>
      <c r="S50" s="865"/>
      <c r="T50" s="865"/>
      <c r="U50" s="865"/>
    </row>
    <row r="51" spans="2:21" ht="30" customHeight="1" x14ac:dyDescent="0.2">
      <c r="B51" s="244"/>
      <c r="C51" s="246"/>
      <c r="D51" s="849" t="s">
        <v>151</v>
      </c>
      <c r="E51" s="850"/>
      <c r="F51" s="79" t="s">
        <v>152</v>
      </c>
      <c r="G51" s="756">
        <v>29000000</v>
      </c>
      <c r="H51" s="756"/>
      <c r="I51" s="756"/>
      <c r="J51" s="851"/>
      <c r="K51" s="851"/>
      <c r="L51" s="852">
        <v>42614</v>
      </c>
      <c r="M51" s="852">
        <v>42614</v>
      </c>
      <c r="N51" s="41"/>
      <c r="O51" s="112">
        <f>132.85/111.82</f>
        <v>1.1880701126810946</v>
      </c>
      <c r="P51" s="40" t="s">
        <v>208</v>
      </c>
      <c r="Q51" s="853">
        <f t="shared" si="0"/>
        <v>24409333.835152429</v>
      </c>
      <c r="R51" s="854"/>
      <c r="S51" s="865"/>
      <c r="T51" s="865"/>
      <c r="U51" s="865"/>
    </row>
    <row r="52" spans="2:21" ht="30" customHeight="1" x14ac:dyDescent="0.2">
      <c r="B52" s="244"/>
      <c r="C52" s="246"/>
      <c r="D52" s="849" t="s">
        <v>151</v>
      </c>
      <c r="E52" s="850"/>
      <c r="F52" s="79" t="s">
        <v>152</v>
      </c>
      <c r="G52" s="756">
        <v>600000000</v>
      </c>
      <c r="H52" s="756"/>
      <c r="I52" s="756"/>
      <c r="J52" s="851"/>
      <c r="K52" s="851"/>
      <c r="L52" s="852">
        <v>42627</v>
      </c>
      <c r="M52" s="852">
        <v>42627</v>
      </c>
      <c r="N52" s="41"/>
      <c r="O52" s="112">
        <f>132.85/111.82</f>
        <v>1.1880701126810946</v>
      </c>
      <c r="P52" s="40" t="s">
        <v>208</v>
      </c>
      <c r="Q52" s="853">
        <f t="shared" si="0"/>
        <v>505020700.0376364</v>
      </c>
      <c r="R52" s="854"/>
      <c r="S52" s="865"/>
      <c r="T52" s="865"/>
      <c r="U52" s="865"/>
    </row>
    <row r="53" spans="2:21" ht="30" customHeight="1" x14ac:dyDescent="0.2">
      <c r="B53" s="244"/>
      <c r="C53" s="246"/>
      <c r="D53" s="849" t="s">
        <v>151</v>
      </c>
      <c r="E53" s="850"/>
      <c r="F53" s="79" t="s">
        <v>152</v>
      </c>
      <c r="G53" s="756">
        <v>3570400000</v>
      </c>
      <c r="H53" s="756"/>
      <c r="I53" s="756"/>
      <c r="J53" s="851"/>
      <c r="K53" s="851"/>
      <c r="L53" s="852">
        <v>42629</v>
      </c>
      <c r="M53" s="852">
        <v>42629</v>
      </c>
      <c r="N53" s="41"/>
      <c r="O53" s="112">
        <f>132.85/111.82</f>
        <v>1.1880701126810946</v>
      </c>
      <c r="P53" s="40" t="s">
        <v>208</v>
      </c>
      <c r="Q53" s="853">
        <f t="shared" si="0"/>
        <v>3005209845.6906285</v>
      </c>
      <c r="R53" s="854"/>
      <c r="S53" s="865"/>
      <c r="T53" s="865"/>
      <c r="U53" s="865"/>
    </row>
    <row r="54" spans="2:21" ht="30" customHeight="1" x14ac:dyDescent="0.2">
      <c r="B54" s="244"/>
      <c r="C54" s="246"/>
      <c r="D54" s="849" t="s">
        <v>151</v>
      </c>
      <c r="E54" s="850"/>
      <c r="F54" s="79" t="s">
        <v>152</v>
      </c>
      <c r="G54" s="756">
        <v>1780266667</v>
      </c>
      <c r="H54" s="756"/>
      <c r="I54" s="756"/>
      <c r="J54" s="851"/>
      <c r="K54" s="851"/>
      <c r="L54" s="852">
        <v>42627</v>
      </c>
      <c r="M54" s="852">
        <v>42629</v>
      </c>
      <c r="N54" s="41"/>
      <c r="O54" s="112">
        <f>132.85/111.82</f>
        <v>1.1880701126810946</v>
      </c>
      <c r="P54" s="40" t="s">
        <v>208</v>
      </c>
      <c r="Q54" s="853">
        <f t="shared" si="0"/>
        <v>1498452530.7033496</v>
      </c>
      <c r="R54" s="854"/>
      <c r="S54" s="865"/>
      <c r="T54" s="865"/>
      <c r="U54" s="865"/>
    </row>
    <row r="55" spans="2:21" ht="30" customHeight="1" x14ac:dyDescent="0.2">
      <c r="B55" s="244"/>
      <c r="C55" s="246"/>
      <c r="D55" s="849" t="s">
        <v>151</v>
      </c>
      <c r="E55" s="850"/>
      <c r="F55" s="79" t="s">
        <v>152</v>
      </c>
      <c r="G55" s="756">
        <v>5000000000</v>
      </c>
      <c r="H55" s="756"/>
      <c r="I55" s="756"/>
      <c r="J55" s="851"/>
      <c r="K55" s="851"/>
      <c r="L55" s="852">
        <v>42657</v>
      </c>
      <c r="M55" s="852">
        <v>42657</v>
      </c>
      <c r="N55" s="41"/>
      <c r="O55" s="112">
        <f>132.78/111.82</f>
        <v>1.1874441065998929</v>
      </c>
      <c r="P55" s="40" t="s">
        <v>209</v>
      </c>
      <c r="Q55" s="853">
        <f t="shared" si="0"/>
        <v>4210724506.702816</v>
      </c>
      <c r="R55" s="854"/>
      <c r="S55" s="865"/>
      <c r="T55" s="865"/>
      <c r="U55" s="865"/>
    </row>
    <row r="56" spans="2:21" ht="30" customHeight="1" x14ac:dyDescent="0.2">
      <c r="B56" s="244"/>
      <c r="C56" s="246"/>
      <c r="D56" s="849" t="s">
        <v>151</v>
      </c>
      <c r="E56" s="850"/>
      <c r="F56" s="79" t="s">
        <v>152</v>
      </c>
      <c r="G56" s="756">
        <v>2900000000</v>
      </c>
      <c r="H56" s="756"/>
      <c r="I56" s="756"/>
      <c r="J56" s="851"/>
      <c r="K56" s="851"/>
      <c r="L56" s="852" t="s">
        <v>210</v>
      </c>
      <c r="M56" s="852" t="s">
        <v>210</v>
      </c>
      <c r="N56" s="41"/>
      <c r="O56" s="112">
        <f>132.78/111.82</f>
        <v>1.1874441065998929</v>
      </c>
      <c r="P56" s="40" t="s">
        <v>209</v>
      </c>
      <c r="Q56" s="853">
        <f t="shared" si="0"/>
        <v>2442220213.8876333</v>
      </c>
      <c r="R56" s="854"/>
      <c r="S56" s="865"/>
      <c r="T56" s="865"/>
      <c r="U56" s="865"/>
    </row>
    <row r="57" spans="2:21" ht="30" customHeight="1" x14ac:dyDescent="0.2">
      <c r="B57" s="244"/>
      <c r="C57" s="246"/>
      <c r="D57" s="849" t="s">
        <v>151</v>
      </c>
      <c r="E57" s="850"/>
      <c r="F57" s="79" t="s">
        <v>152</v>
      </c>
      <c r="G57" s="756">
        <v>3570400000</v>
      </c>
      <c r="H57" s="756"/>
      <c r="I57" s="756"/>
      <c r="J57" s="851"/>
      <c r="K57" s="851"/>
      <c r="L57" s="852" t="s">
        <v>211</v>
      </c>
      <c r="M57" s="852" t="s">
        <v>211</v>
      </c>
      <c r="N57" s="41"/>
      <c r="O57" s="112">
        <f>132.78/111.82</f>
        <v>1.1874441065998929</v>
      </c>
      <c r="P57" s="40" t="s">
        <v>209</v>
      </c>
      <c r="Q57" s="853">
        <f t="shared" si="0"/>
        <v>3006794155.746347</v>
      </c>
      <c r="R57" s="854"/>
      <c r="S57" s="865"/>
      <c r="T57" s="865"/>
      <c r="U57" s="865"/>
    </row>
    <row r="58" spans="2:21" ht="30" customHeight="1" x14ac:dyDescent="0.2">
      <c r="B58" s="244"/>
      <c r="C58" s="246"/>
      <c r="D58" s="849" t="s">
        <v>151</v>
      </c>
      <c r="E58" s="850"/>
      <c r="F58" s="79" t="s">
        <v>152</v>
      </c>
      <c r="G58" s="756">
        <v>5000000000</v>
      </c>
      <c r="H58" s="756"/>
      <c r="I58" s="756"/>
      <c r="J58" s="851"/>
      <c r="K58" s="851"/>
      <c r="L58" s="852" t="s">
        <v>212</v>
      </c>
      <c r="M58" s="852" t="s">
        <v>212</v>
      </c>
      <c r="N58" s="41"/>
      <c r="O58" s="112">
        <f>132.78/111.82</f>
        <v>1.1874441065998929</v>
      </c>
      <c r="P58" s="40" t="s">
        <v>209</v>
      </c>
      <c r="Q58" s="853">
        <f t="shared" si="0"/>
        <v>4210724506.702816</v>
      </c>
      <c r="R58" s="854"/>
      <c r="S58" s="863"/>
      <c r="T58" s="863"/>
      <c r="U58" s="863"/>
    </row>
    <row r="59" spans="2:21" ht="31.5" customHeight="1" x14ac:dyDescent="0.2">
      <c r="B59" s="244"/>
      <c r="C59" s="246"/>
      <c r="D59" s="849" t="s">
        <v>151</v>
      </c>
      <c r="E59" s="850"/>
      <c r="F59" s="79" t="s">
        <v>152</v>
      </c>
      <c r="G59" s="756">
        <v>433333333</v>
      </c>
      <c r="H59" s="756"/>
      <c r="I59" s="756"/>
      <c r="J59" s="851"/>
      <c r="K59" s="851"/>
      <c r="L59" s="852" t="s">
        <v>212</v>
      </c>
      <c r="M59" s="852" t="s">
        <v>212</v>
      </c>
      <c r="N59" s="41"/>
      <c r="O59" s="112">
        <f>132.78/111.82</f>
        <v>1.1874441065998929</v>
      </c>
      <c r="P59" s="40" t="s">
        <v>209</v>
      </c>
      <c r="Q59" s="853">
        <f t="shared" si="0"/>
        <v>364929456.96686244</v>
      </c>
      <c r="R59" s="854"/>
      <c r="S59" s="865"/>
      <c r="T59" s="865"/>
      <c r="U59" s="865"/>
    </row>
    <row r="60" spans="2:21" ht="27.75" customHeight="1" x14ac:dyDescent="0.2">
      <c r="B60" s="244"/>
      <c r="C60" s="246"/>
      <c r="D60" s="849" t="s">
        <v>151</v>
      </c>
      <c r="E60" s="850"/>
      <c r="F60" s="79" t="s">
        <v>152</v>
      </c>
      <c r="G60" s="756">
        <v>1260000000</v>
      </c>
      <c r="H60" s="756"/>
      <c r="I60" s="756"/>
      <c r="J60" s="851"/>
      <c r="K60" s="851"/>
      <c r="L60" s="852" t="s">
        <v>213</v>
      </c>
      <c r="M60" s="852" t="s">
        <v>213</v>
      </c>
      <c r="N60" s="41"/>
      <c r="O60" s="112">
        <f>132.7/111.82</f>
        <v>1.186728671078519</v>
      </c>
      <c r="P60" s="40" t="s">
        <v>214</v>
      </c>
      <c r="Q60" s="853">
        <f t="shared" si="0"/>
        <v>1061742275.8100981</v>
      </c>
      <c r="R60" s="854"/>
      <c r="S60" s="863"/>
      <c r="T60" s="863"/>
      <c r="U60" s="863"/>
    </row>
    <row r="61" spans="2:21" ht="31.5" customHeight="1" x14ac:dyDescent="0.2">
      <c r="B61" s="244"/>
      <c r="C61" s="246"/>
      <c r="D61" s="849" t="s">
        <v>151</v>
      </c>
      <c r="E61" s="850"/>
      <c r="F61" s="79" t="s">
        <v>152</v>
      </c>
      <c r="G61" s="756">
        <v>1890000000</v>
      </c>
      <c r="H61" s="756"/>
      <c r="I61" s="756"/>
      <c r="J61" s="864"/>
      <c r="K61" s="851"/>
      <c r="L61" s="852" t="s">
        <v>215</v>
      </c>
      <c r="M61" s="852" t="s">
        <v>215</v>
      </c>
      <c r="N61" s="41"/>
      <c r="O61" s="112">
        <f>132.7/111.82</f>
        <v>1.186728671078519</v>
      </c>
      <c r="P61" s="40" t="s">
        <v>214</v>
      </c>
      <c r="Q61" s="853">
        <f t="shared" si="0"/>
        <v>1592613413.715147</v>
      </c>
      <c r="R61" s="854"/>
      <c r="S61" s="865"/>
      <c r="T61" s="865"/>
      <c r="U61" s="865"/>
    </row>
    <row r="62" spans="2:21" ht="31.5" customHeight="1" x14ac:dyDescent="0.2">
      <c r="B62" s="244"/>
      <c r="C62" s="246"/>
      <c r="D62" s="849" t="s">
        <v>151</v>
      </c>
      <c r="E62" s="850"/>
      <c r="F62" s="79" t="s">
        <v>152</v>
      </c>
      <c r="G62" s="756">
        <v>1890000000</v>
      </c>
      <c r="H62" s="756"/>
      <c r="I62" s="756"/>
      <c r="J62" s="851"/>
      <c r="K62" s="851"/>
      <c r="L62" s="852" t="s">
        <v>216</v>
      </c>
      <c r="M62" s="852" t="s">
        <v>216</v>
      </c>
      <c r="N62" s="41"/>
      <c r="O62" s="112">
        <f>132.7/111.82</f>
        <v>1.186728671078519</v>
      </c>
      <c r="P62" s="40" t="s">
        <v>214</v>
      </c>
      <c r="Q62" s="853">
        <f t="shared" si="0"/>
        <v>1592613413.715147</v>
      </c>
      <c r="R62" s="854"/>
      <c r="S62" s="848"/>
      <c r="T62" s="848"/>
      <c r="U62" s="848"/>
    </row>
    <row r="63" spans="2:21" ht="31.5" customHeight="1" x14ac:dyDescent="0.2">
      <c r="B63" s="244"/>
      <c r="C63" s="246"/>
      <c r="D63" s="849" t="s">
        <v>151</v>
      </c>
      <c r="E63" s="850"/>
      <c r="F63" s="79" t="s">
        <v>152</v>
      </c>
      <c r="G63" s="756">
        <v>1440000000</v>
      </c>
      <c r="H63" s="756"/>
      <c r="I63" s="756"/>
      <c r="J63" s="851"/>
      <c r="K63" s="851"/>
      <c r="L63" s="852">
        <v>42755</v>
      </c>
      <c r="M63" s="852" t="s">
        <v>216</v>
      </c>
      <c r="N63" s="41"/>
      <c r="O63" s="112">
        <f>133.4/111.82</f>
        <v>1.1929887318905386</v>
      </c>
      <c r="P63" s="40" t="s">
        <v>217</v>
      </c>
      <c r="Q63" s="853">
        <f t="shared" si="0"/>
        <v>1207052473.7631183</v>
      </c>
      <c r="R63" s="854"/>
      <c r="S63" s="848"/>
      <c r="T63" s="848"/>
      <c r="U63" s="848"/>
    </row>
    <row r="64" spans="2:21" ht="31.5" customHeight="1" x14ac:dyDescent="0.2">
      <c r="B64" s="244"/>
      <c r="C64" s="246"/>
      <c r="D64" s="849" t="s">
        <v>151</v>
      </c>
      <c r="E64" s="850"/>
      <c r="F64" s="79" t="s">
        <v>152</v>
      </c>
      <c r="G64" s="756">
        <v>1440000000</v>
      </c>
      <c r="H64" s="756"/>
      <c r="I64" s="756"/>
      <c r="J64" s="851"/>
      <c r="K64" s="851"/>
      <c r="L64" s="852">
        <v>42755</v>
      </c>
      <c r="M64" s="852" t="s">
        <v>216</v>
      </c>
      <c r="N64" s="41"/>
      <c r="O64" s="112">
        <f>133.4/111.82</f>
        <v>1.1929887318905386</v>
      </c>
      <c r="P64" s="40" t="s">
        <v>217</v>
      </c>
      <c r="Q64" s="853">
        <f t="shared" si="0"/>
        <v>1207052473.7631183</v>
      </c>
      <c r="R64" s="854"/>
      <c r="S64" s="848"/>
      <c r="T64" s="848"/>
      <c r="U64" s="848"/>
    </row>
    <row r="65" spans="2:21" ht="31.5" customHeight="1" x14ac:dyDescent="0.2">
      <c r="B65" s="244"/>
      <c r="C65" s="246"/>
      <c r="D65" s="849" t="s">
        <v>151</v>
      </c>
      <c r="E65" s="850"/>
      <c r="F65" s="79" t="s">
        <v>152</v>
      </c>
      <c r="G65" s="756">
        <v>960000000</v>
      </c>
      <c r="H65" s="756"/>
      <c r="I65" s="756"/>
      <c r="J65" s="851"/>
      <c r="K65" s="851"/>
      <c r="L65" s="852" t="s">
        <v>218</v>
      </c>
      <c r="M65" s="852" t="s">
        <v>216</v>
      </c>
      <c r="N65" s="41"/>
      <c r="O65" s="112">
        <f>134.77/111.82</f>
        <v>1.2052405651940621</v>
      </c>
      <c r="P65" s="40" t="s">
        <v>219</v>
      </c>
      <c r="Q65" s="853">
        <f t="shared" si="0"/>
        <v>796521481.04177475</v>
      </c>
      <c r="R65" s="854"/>
      <c r="S65" s="848"/>
      <c r="T65" s="848"/>
      <c r="U65" s="848"/>
    </row>
    <row r="66" spans="2:21" ht="31.5" customHeight="1" x14ac:dyDescent="0.2">
      <c r="B66" s="244"/>
      <c r="C66" s="246"/>
      <c r="D66" s="849" t="s">
        <v>151</v>
      </c>
      <c r="E66" s="850"/>
      <c r="F66" s="79" t="s">
        <v>152</v>
      </c>
      <c r="G66" s="756">
        <v>3450000000</v>
      </c>
      <c r="H66" s="756"/>
      <c r="I66" s="756"/>
      <c r="J66" s="851"/>
      <c r="K66" s="851"/>
      <c r="L66" s="852">
        <v>42826</v>
      </c>
      <c r="M66" s="852" t="s">
        <v>216</v>
      </c>
      <c r="N66" s="41"/>
      <c r="O66" s="112">
        <f>134.77/111.82</f>
        <v>1.2052405651940621</v>
      </c>
      <c r="P66" s="40" t="s">
        <v>220</v>
      </c>
      <c r="Q66" s="853">
        <f t="shared" si="0"/>
        <v>2862499072.4938779</v>
      </c>
      <c r="R66" s="854"/>
      <c r="S66" s="848"/>
      <c r="T66" s="848"/>
      <c r="U66" s="848"/>
    </row>
    <row r="67" spans="2:21" ht="31.5" customHeight="1" x14ac:dyDescent="0.2">
      <c r="B67" s="244"/>
      <c r="C67" s="246"/>
      <c r="D67" s="849" t="s">
        <v>151</v>
      </c>
      <c r="E67" s="850"/>
      <c r="F67" s="79" t="s">
        <v>152</v>
      </c>
      <c r="G67" s="756">
        <v>2300000000</v>
      </c>
      <c r="H67" s="756"/>
      <c r="I67" s="756"/>
      <c r="J67" s="860"/>
      <c r="K67" s="851"/>
      <c r="L67" s="852">
        <v>42788</v>
      </c>
      <c r="M67" s="852" t="s">
        <v>216</v>
      </c>
      <c r="N67" s="41"/>
      <c r="O67" s="112">
        <f>134.77/111.82</f>
        <v>1.2052405651940621</v>
      </c>
      <c r="P67" s="40" t="s">
        <v>220</v>
      </c>
      <c r="Q67" s="853">
        <f t="shared" si="0"/>
        <v>1908332714.9959188</v>
      </c>
      <c r="R67" s="854"/>
      <c r="S67" s="848"/>
      <c r="T67" s="848"/>
      <c r="U67" s="848"/>
    </row>
    <row r="68" spans="2:21" ht="31.5" customHeight="1" x14ac:dyDescent="0.2">
      <c r="B68" s="244"/>
      <c r="C68" s="246"/>
      <c r="D68" s="849" t="s">
        <v>151</v>
      </c>
      <c r="E68" s="850"/>
      <c r="F68" s="79" t="s">
        <v>152</v>
      </c>
      <c r="G68" s="756">
        <v>3450000000</v>
      </c>
      <c r="H68" s="756"/>
      <c r="I68" s="756"/>
      <c r="J68" s="851"/>
      <c r="K68" s="851"/>
      <c r="L68" s="852">
        <v>42786</v>
      </c>
      <c r="M68" s="852" t="s">
        <v>216</v>
      </c>
      <c r="N68" s="41"/>
      <c r="O68" s="112">
        <f>136.12/111.82</f>
        <v>1.2173135396172421</v>
      </c>
      <c r="P68" s="40" t="s">
        <v>220</v>
      </c>
      <c r="Q68" s="853">
        <f t="shared" si="0"/>
        <v>2834109609.1683807</v>
      </c>
      <c r="R68" s="854"/>
      <c r="S68" s="848"/>
      <c r="T68" s="848"/>
      <c r="U68" s="848"/>
    </row>
    <row r="69" spans="2:21" ht="31.5" customHeight="1" x14ac:dyDescent="0.2">
      <c r="B69" s="244"/>
      <c r="C69" s="246"/>
      <c r="D69" s="849" t="s">
        <v>151</v>
      </c>
      <c r="E69" s="850"/>
      <c r="F69" s="79" t="s">
        <v>152</v>
      </c>
      <c r="G69" s="756">
        <v>330000000</v>
      </c>
      <c r="H69" s="756"/>
      <c r="I69" s="756"/>
      <c r="J69" s="860"/>
      <c r="K69" s="851"/>
      <c r="L69" s="852">
        <v>42842</v>
      </c>
      <c r="M69" s="852" t="s">
        <v>216</v>
      </c>
      <c r="N69" s="41"/>
      <c r="O69" s="112">
        <f t="shared" ref="O69:O71" si="1">136.76/111.82</f>
        <v>1.2230370237882311</v>
      </c>
      <c r="P69" s="40" t="s">
        <v>220</v>
      </c>
      <c r="Q69" s="853">
        <f t="shared" si="0"/>
        <v>269820122.84293652</v>
      </c>
      <c r="R69" s="854"/>
      <c r="S69" s="848"/>
      <c r="T69" s="848"/>
      <c r="U69" s="848"/>
    </row>
    <row r="70" spans="2:21" ht="31.5" customHeight="1" x14ac:dyDescent="0.2">
      <c r="B70" s="244"/>
      <c r="C70" s="246"/>
      <c r="D70" s="849" t="s">
        <v>151</v>
      </c>
      <c r="E70" s="850"/>
      <c r="F70" s="79" t="s">
        <v>152</v>
      </c>
      <c r="G70" s="756">
        <v>90000000</v>
      </c>
      <c r="H70" s="756"/>
      <c r="I70" s="756"/>
      <c r="J70" s="851"/>
      <c r="K70" s="851"/>
      <c r="L70" s="861" t="s">
        <v>221</v>
      </c>
      <c r="M70" s="862"/>
      <c r="N70" s="41"/>
      <c r="O70" s="112">
        <f t="shared" si="1"/>
        <v>1.2230370237882311</v>
      </c>
      <c r="P70" s="40" t="s">
        <v>220</v>
      </c>
      <c r="Q70" s="853">
        <f t="shared" si="0"/>
        <v>73587306.229891777</v>
      </c>
      <c r="R70" s="854"/>
      <c r="S70" s="848"/>
      <c r="T70" s="848"/>
      <c r="U70" s="848"/>
    </row>
    <row r="71" spans="2:21" ht="31.5" customHeight="1" x14ac:dyDescent="0.2">
      <c r="B71" s="244"/>
      <c r="C71" s="246"/>
      <c r="D71" s="849" t="s">
        <v>151</v>
      </c>
      <c r="E71" s="850"/>
      <c r="F71" s="79" t="s">
        <v>152</v>
      </c>
      <c r="G71" s="756">
        <v>420000000</v>
      </c>
      <c r="H71" s="756"/>
      <c r="I71" s="756"/>
      <c r="J71" s="860"/>
      <c r="K71" s="851"/>
      <c r="L71" s="852" t="s">
        <v>222</v>
      </c>
      <c r="M71" s="852" t="s">
        <v>216</v>
      </c>
      <c r="N71" s="41"/>
      <c r="O71" s="112">
        <f t="shared" si="1"/>
        <v>1.2230370237882311</v>
      </c>
      <c r="P71" s="40" t="s">
        <v>220</v>
      </c>
      <c r="Q71" s="853">
        <f t="shared" si="0"/>
        <v>343407429.07282829</v>
      </c>
      <c r="R71" s="854"/>
      <c r="S71" s="848"/>
      <c r="T71" s="848"/>
      <c r="U71" s="848"/>
    </row>
    <row r="72" spans="2:21" ht="31.5" customHeight="1" x14ac:dyDescent="0.2">
      <c r="B72" s="244"/>
      <c r="C72" s="246"/>
      <c r="D72" s="849" t="s">
        <v>151</v>
      </c>
      <c r="E72" s="850"/>
      <c r="F72" s="79" t="s">
        <v>152</v>
      </c>
      <c r="G72" s="756">
        <v>75000000</v>
      </c>
      <c r="H72" s="756"/>
      <c r="I72" s="756"/>
      <c r="J72" s="851"/>
      <c r="K72" s="851"/>
      <c r="L72" s="852" t="s">
        <v>223</v>
      </c>
      <c r="M72" s="852" t="s">
        <v>216</v>
      </c>
      <c r="N72" s="41"/>
      <c r="O72" s="112">
        <f t="shared" ref="O72:O79" si="2">137.4/111.82</f>
        <v>1.2287605079592203</v>
      </c>
      <c r="P72" s="40" t="s">
        <v>224</v>
      </c>
      <c r="Q72" s="853">
        <f t="shared" si="0"/>
        <v>61037117.903930128</v>
      </c>
      <c r="R72" s="854"/>
      <c r="S72" s="848"/>
      <c r="T72" s="848"/>
      <c r="U72" s="848"/>
    </row>
    <row r="73" spans="2:21" ht="31.5" customHeight="1" x14ac:dyDescent="0.2">
      <c r="B73" s="244"/>
      <c r="C73" s="246"/>
      <c r="D73" s="849" t="s">
        <v>151</v>
      </c>
      <c r="E73" s="850"/>
      <c r="F73" s="79" t="s">
        <v>152</v>
      </c>
      <c r="G73" s="756">
        <v>280000000</v>
      </c>
      <c r="H73" s="756"/>
      <c r="I73" s="756"/>
      <c r="J73" s="851"/>
      <c r="K73" s="851"/>
      <c r="L73" s="852" t="s">
        <v>225</v>
      </c>
      <c r="M73" s="852" t="s">
        <v>216</v>
      </c>
      <c r="N73" s="41"/>
      <c r="O73" s="112">
        <f t="shared" si="2"/>
        <v>1.2287605079592203</v>
      </c>
      <c r="P73" s="40" t="s">
        <v>224</v>
      </c>
      <c r="Q73" s="853">
        <f t="shared" si="0"/>
        <v>227871906.84133914</v>
      </c>
      <c r="R73" s="854"/>
      <c r="S73" s="848"/>
      <c r="T73" s="848"/>
      <c r="U73" s="848"/>
    </row>
    <row r="74" spans="2:21" ht="31.5" customHeight="1" x14ac:dyDescent="0.2">
      <c r="B74" s="244"/>
      <c r="C74" s="246"/>
      <c r="D74" s="849" t="s">
        <v>151</v>
      </c>
      <c r="E74" s="850"/>
      <c r="F74" s="79" t="s">
        <v>152</v>
      </c>
      <c r="G74" s="756">
        <v>50000000</v>
      </c>
      <c r="H74" s="756"/>
      <c r="I74" s="756"/>
      <c r="J74" s="851"/>
      <c r="K74" s="851"/>
      <c r="L74" s="852" t="s">
        <v>226</v>
      </c>
      <c r="M74" s="852" t="s">
        <v>216</v>
      </c>
      <c r="N74" s="41"/>
      <c r="O74" s="112">
        <f t="shared" si="2"/>
        <v>1.2287605079592203</v>
      </c>
      <c r="P74" s="40" t="s">
        <v>224</v>
      </c>
      <c r="Q74" s="853">
        <f t="shared" si="0"/>
        <v>40691411.935953416</v>
      </c>
      <c r="R74" s="854"/>
      <c r="S74" s="848"/>
      <c r="T74" s="848"/>
      <c r="U74" s="848"/>
    </row>
    <row r="75" spans="2:21" ht="31.5" customHeight="1" x14ac:dyDescent="0.2">
      <c r="B75" s="244"/>
      <c r="C75" s="246"/>
      <c r="D75" s="849" t="s">
        <v>151</v>
      </c>
      <c r="E75" s="850"/>
      <c r="F75" s="79" t="s">
        <v>152</v>
      </c>
      <c r="G75" s="756">
        <v>187500000</v>
      </c>
      <c r="H75" s="756"/>
      <c r="I75" s="756"/>
      <c r="J75" s="851"/>
      <c r="K75" s="851"/>
      <c r="L75" s="852" t="s">
        <v>227</v>
      </c>
      <c r="M75" s="852" t="s">
        <v>216</v>
      </c>
      <c r="N75" s="41"/>
      <c r="O75" s="112">
        <f t="shared" si="2"/>
        <v>1.2287605079592203</v>
      </c>
      <c r="P75" s="40" t="s">
        <v>224</v>
      </c>
      <c r="Q75" s="853">
        <f t="shared" si="0"/>
        <v>152592794.75982532</v>
      </c>
      <c r="R75" s="854"/>
      <c r="S75" s="848"/>
      <c r="T75" s="848"/>
      <c r="U75" s="848"/>
    </row>
    <row r="76" spans="2:21" ht="31.5" customHeight="1" x14ac:dyDescent="0.2">
      <c r="B76" s="244"/>
      <c r="C76" s="246"/>
      <c r="D76" s="849" t="s">
        <v>151</v>
      </c>
      <c r="E76" s="850"/>
      <c r="F76" s="79" t="s">
        <v>152</v>
      </c>
      <c r="G76" s="756">
        <v>100000000</v>
      </c>
      <c r="H76" s="756"/>
      <c r="I76" s="756"/>
      <c r="J76" s="851"/>
      <c r="K76" s="851"/>
      <c r="L76" s="852" t="s">
        <v>228</v>
      </c>
      <c r="M76" s="852" t="s">
        <v>216</v>
      </c>
      <c r="N76" s="41"/>
      <c r="O76" s="112">
        <f t="shared" si="2"/>
        <v>1.2287605079592203</v>
      </c>
      <c r="P76" s="40" t="s">
        <v>224</v>
      </c>
      <c r="Q76" s="853">
        <f t="shared" si="0"/>
        <v>81382823.871906832</v>
      </c>
      <c r="R76" s="854"/>
      <c r="S76" s="848"/>
      <c r="T76" s="848"/>
      <c r="U76" s="848"/>
    </row>
    <row r="77" spans="2:21" ht="31.5" customHeight="1" x14ac:dyDescent="0.2">
      <c r="B77" s="244"/>
      <c r="C77" s="246"/>
      <c r="D77" s="849" t="s">
        <v>151</v>
      </c>
      <c r="E77" s="850"/>
      <c r="F77" s="79" t="s">
        <v>152</v>
      </c>
      <c r="G77" s="756">
        <v>187500000</v>
      </c>
      <c r="H77" s="756"/>
      <c r="I77" s="756"/>
      <c r="J77" s="851"/>
      <c r="K77" s="851"/>
      <c r="L77" s="852" t="s">
        <v>229</v>
      </c>
      <c r="M77" s="852" t="s">
        <v>216</v>
      </c>
      <c r="N77" s="41"/>
      <c r="O77" s="112">
        <f t="shared" si="2"/>
        <v>1.2287605079592203</v>
      </c>
      <c r="P77" s="40" t="s">
        <v>224</v>
      </c>
      <c r="Q77" s="853">
        <f t="shared" si="0"/>
        <v>152592794.75982532</v>
      </c>
      <c r="R77" s="854"/>
      <c r="S77" s="848"/>
      <c r="T77" s="848"/>
      <c r="U77" s="848"/>
    </row>
    <row r="78" spans="2:21" ht="31.5" customHeight="1" x14ac:dyDescent="0.2">
      <c r="B78" s="244"/>
      <c r="C78" s="246"/>
      <c r="D78" s="849" t="s">
        <v>151</v>
      </c>
      <c r="E78" s="850"/>
      <c r="F78" s="79" t="s">
        <v>152</v>
      </c>
      <c r="G78" s="756">
        <v>90000000</v>
      </c>
      <c r="H78" s="756"/>
      <c r="I78" s="756"/>
      <c r="J78" s="851"/>
      <c r="K78" s="851"/>
      <c r="L78" s="852" t="s">
        <v>229</v>
      </c>
      <c r="M78" s="852" t="s">
        <v>216</v>
      </c>
      <c r="N78" s="41"/>
      <c r="O78" s="112">
        <f t="shared" si="2"/>
        <v>1.2287605079592203</v>
      </c>
      <c r="P78" s="40" t="s">
        <v>224</v>
      </c>
      <c r="Q78" s="853">
        <f t="shared" si="0"/>
        <v>73244541.484716147</v>
      </c>
      <c r="R78" s="854"/>
      <c r="S78" s="848"/>
      <c r="T78" s="848"/>
      <c r="U78" s="848"/>
    </row>
    <row r="79" spans="2:21" ht="31.5" customHeight="1" x14ac:dyDescent="0.2">
      <c r="B79" s="244"/>
      <c r="C79" s="246"/>
      <c r="D79" s="849" t="s">
        <v>151</v>
      </c>
      <c r="E79" s="850"/>
      <c r="F79" s="79" t="s">
        <v>152</v>
      </c>
      <c r="G79" s="756">
        <v>25000000</v>
      </c>
      <c r="H79" s="756"/>
      <c r="I79" s="756"/>
      <c r="J79" s="860"/>
      <c r="K79" s="851"/>
      <c r="L79" s="852" t="s">
        <v>230</v>
      </c>
      <c r="M79" s="852" t="s">
        <v>216</v>
      </c>
      <c r="N79" s="41"/>
      <c r="O79" s="112">
        <f t="shared" si="2"/>
        <v>1.2287605079592203</v>
      </c>
      <c r="P79" s="40" t="s">
        <v>224</v>
      </c>
      <c r="Q79" s="853">
        <f t="shared" ref="Q79:Q110" si="3">+G79/O79</f>
        <v>20345705.967976708</v>
      </c>
      <c r="R79" s="854"/>
      <c r="S79" s="848"/>
      <c r="T79" s="848"/>
      <c r="U79" s="848"/>
    </row>
    <row r="80" spans="2:21" ht="31.5" customHeight="1" x14ac:dyDescent="0.2">
      <c r="B80" s="244"/>
      <c r="C80" s="246"/>
      <c r="D80" s="849" t="s">
        <v>151</v>
      </c>
      <c r="E80" s="850"/>
      <c r="F80" s="79" t="s">
        <v>152</v>
      </c>
      <c r="G80" s="756">
        <v>15000000</v>
      </c>
      <c r="H80" s="756"/>
      <c r="I80" s="756"/>
      <c r="J80" s="860"/>
      <c r="K80" s="851"/>
      <c r="L80" s="852" t="s">
        <v>231</v>
      </c>
      <c r="M80" s="852" t="s">
        <v>216</v>
      </c>
      <c r="N80" s="41"/>
      <c r="O80" s="112">
        <f>138.05/111.82</f>
        <v>1.2345734215703812</v>
      </c>
      <c r="P80" s="40" t="s">
        <v>232</v>
      </c>
      <c r="Q80" s="853">
        <f t="shared" si="3"/>
        <v>12149945.67185802</v>
      </c>
      <c r="R80" s="854"/>
      <c r="S80" s="848"/>
      <c r="T80" s="848"/>
      <c r="U80" s="848"/>
    </row>
    <row r="81" spans="2:21" ht="31.5" customHeight="1" x14ac:dyDescent="0.2">
      <c r="B81" s="244"/>
      <c r="C81" s="246"/>
      <c r="D81" s="849" t="s">
        <v>151</v>
      </c>
      <c r="E81" s="850"/>
      <c r="F81" s="79" t="s">
        <v>152</v>
      </c>
      <c r="G81" s="756">
        <v>10000000</v>
      </c>
      <c r="H81" s="756"/>
      <c r="I81" s="756"/>
      <c r="J81" s="860"/>
      <c r="K81" s="851"/>
      <c r="L81" s="852" t="s">
        <v>233</v>
      </c>
      <c r="M81" s="852" t="s">
        <v>216</v>
      </c>
      <c r="N81" s="41"/>
      <c r="O81" s="112">
        <f>138.05/111.82</f>
        <v>1.2345734215703812</v>
      </c>
      <c r="P81" s="40" t="s">
        <v>234</v>
      </c>
      <c r="Q81" s="853">
        <f t="shared" si="3"/>
        <v>8099963.7812386798</v>
      </c>
      <c r="R81" s="854"/>
      <c r="S81" s="848"/>
      <c r="T81" s="848"/>
      <c r="U81" s="848"/>
    </row>
    <row r="82" spans="2:21" ht="31.5" customHeight="1" x14ac:dyDescent="0.2">
      <c r="B82" s="202"/>
      <c r="C82" s="204"/>
      <c r="D82" s="849" t="s">
        <v>151</v>
      </c>
      <c r="E82" s="850"/>
      <c r="F82" s="79" t="s">
        <v>152</v>
      </c>
      <c r="G82" s="756">
        <v>2336000000</v>
      </c>
      <c r="H82" s="756"/>
      <c r="I82" s="756"/>
      <c r="J82" s="851"/>
      <c r="K82" s="851"/>
      <c r="L82" s="852">
        <v>43196</v>
      </c>
      <c r="M82" s="852"/>
      <c r="N82" s="41"/>
      <c r="O82" s="112">
        <f>141.05/111.82</f>
        <v>1.2614022536218925</v>
      </c>
      <c r="P82" s="40" t="s">
        <v>235</v>
      </c>
      <c r="Q82" s="853">
        <f t="shared" si="3"/>
        <v>1851907266.9266214</v>
      </c>
      <c r="R82" s="854"/>
      <c r="S82" s="855"/>
      <c r="T82" s="856"/>
      <c r="U82" s="857"/>
    </row>
    <row r="83" spans="2:21" ht="31.5" customHeight="1" x14ac:dyDescent="0.2">
      <c r="B83" s="202"/>
      <c r="C83" s="204"/>
      <c r="D83" s="849" t="s">
        <v>151</v>
      </c>
      <c r="E83" s="850"/>
      <c r="F83" s="79" t="s">
        <v>152</v>
      </c>
      <c r="G83" s="756">
        <v>3504000000</v>
      </c>
      <c r="H83" s="756"/>
      <c r="I83" s="756"/>
      <c r="J83" s="851"/>
      <c r="K83" s="851"/>
      <c r="L83" s="852">
        <v>43200</v>
      </c>
      <c r="M83" s="852"/>
      <c r="N83" s="41"/>
      <c r="O83" s="112">
        <f t="shared" ref="O83:O84" si="4">141.05/111.82</f>
        <v>1.2614022536218925</v>
      </c>
      <c r="P83" s="40" t="s">
        <v>235</v>
      </c>
      <c r="Q83" s="853">
        <f t="shared" si="3"/>
        <v>2777860900.3899322</v>
      </c>
      <c r="R83" s="854"/>
      <c r="S83" s="855"/>
      <c r="T83" s="856"/>
      <c r="U83" s="857"/>
    </row>
    <row r="84" spans="2:21" ht="31.5" customHeight="1" x14ac:dyDescent="0.2">
      <c r="B84" s="244"/>
      <c r="C84" s="246"/>
      <c r="D84" s="849" t="s">
        <v>151</v>
      </c>
      <c r="E84" s="850"/>
      <c r="F84" s="79" t="s">
        <v>152</v>
      </c>
      <c r="G84" s="756">
        <v>3504000000</v>
      </c>
      <c r="H84" s="756"/>
      <c r="I84" s="756"/>
      <c r="J84" s="851"/>
      <c r="K84" s="851"/>
      <c r="L84" s="852">
        <v>43200</v>
      </c>
      <c r="M84" s="852"/>
      <c r="N84" s="41"/>
      <c r="O84" s="112">
        <f t="shared" si="4"/>
        <v>1.2614022536218925</v>
      </c>
      <c r="P84" s="40" t="s">
        <v>235</v>
      </c>
      <c r="Q84" s="853">
        <f t="shared" si="3"/>
        <v>2777860900.3899322</v>
      </c>
      <c r="R84" s="854"/>
      <c r="S84" s="848"/>
      <c r="T84" s="848"/>
      <c r="U84" s="848"/>
    </row>
    <row r="85" spans="2:21" ht="31.5" customHeight="1" x14ac:dyDescent="0.2">
      <c r="B85" s="202"/>
      <c r="C85" s="204"/>
      <c r="D85" s="849" t="s">
        <v>151</v>
      </c>
      <c r="E85" s="850"/>
      <c r="F85" s="79" t="s">
        <v>152</v>
      </c>
      <c r="G85" s="853">
        <v>18750000000</v>
      </c>
      <c r="H85" s="854"/>
      <c r="I85" s="216"/>
      <c r="J85" s="851"/>
      <c r="K85" s="851"/>
      <c r="L85" s="852">
        <v>43304</v>
      </c>
      <c r="M85" s="852"/>
      <c r="N85" s="72"/>
      <c r="O85" s="112">
        <f>142.28/111.82</f>
        <v>1.272402074763012</v>
      </c>
      <c r="P85" s="51" t="s">
        <v>453</v>
      </c>
      <c r="Q85" s="853">
        <f t="shared" si="3"/>
        <v>14735908068.597132</v>
      </c>
      <c r="R85" s="854"/>
      <c r="S85" s="855" t="s">
        <v>456</v>
      </c>
      <c r="T85" s="856"/>
      <c r="U85" s="857"/>
    </row>
    <row r="86" spans="2:21" ht="40.5" customHeight="1" x14ac:dyDescent="0.2">
      <c r="B86" s="202"/>
      <c r="C86" s="204"/>
      <c r="D86" s="849" t="s">
        <v>151</v>
      </c>
      <c r="E86" s="850"/>
      <c r="F86" s="79" t="s">
        <v>152</v>
      </c>
      <c r="G86" s="853">
        <v>6250000000</v>
      </c>
      <c r="H86" s="854"/>
      <c r="I86" s="216"/>
      <c r="J86" s="851"/>
      <c r="K86" s="851"/>
      <c r="L86" s="852">
        <v>43326</v>
      </c>
      <c r="M86" s="852"/>
      <c r="N86" s="72"/>
      <c r="O86" s="112">
        <f>142.1/111.82</f>
        <v>1.2707923448399214</v>
      </c>
      <c r="P86" s="51" t="s">
        <v>457</v>
      </c>
      <c r="Q86" s="853">
        <f t="shared" si="3"/>
        <v>4918191414.4968328</v>
      </c>
      <c r="R86" s="854"/>
      <c r="S86" s="855" t="s">
        <v>456</v>
      </c>
      <c r="T86" s="856"/>
      <c r="U86" s="857"/>
    </row>
    <row r="87" spans="2:21" ht="40.5" customHeight="1" x14ac:dyDescent="0.2">
      <c r="B87" s="202"/>
      <c r="C87" s="204"/>
      <c r="D87" s="849" t="s">
        <v>151</v>
      </c>
      <c r="E87" s="850"/>
      <c r="F87" s="79" t="s">
        <v>152</v>
      </c>
      <c r="G87" s="853">
        <v>1200000000</v>
      </c>
      <c r="H87" s="854"/>
      <c r="I87" s="216"/>
      <c r="J87" s="851"/>
      <c r="K87" s="851"/>
      <c r="L87" s="852">
        <v>43349</v>
      </c>
      <c r="M87" s="852"/>
      <c r="N87" s="72"/>
      <c r="O87" s="112">
        <f>142.27/111.82</f>
        <v>1.2723126453228404</v>
      </c>
      <c r="P87" s="51" t="s">
        <v>458</v>
      </c>
      <c r="Q87" s="853">
        <f t="shared" si="3"/>
        <v>943164405.70745754</v>
      </c>
      <c r="R87" s="854"/>
      <c r="S87" s="855" t="s">
        <v>456</v>
      </c>
      <c r="T87" s="856"/>
      <c r="U87" s="857"/>
    </row>
    <row r="88" spans="2:21" ht="40.5" customHeight="1" x14ac:dyDescent="0.2">
      <c r="B88" s="202"/>
      <c r="C88" s="204"/>
      <c r="D88" s="849" t="s">
        <v>151</v>
      </c>
      <c r="E88" s="850"/>
      <c r="F88" s="79" t="s">
        <v>152</v>
      </c>
      <c r="G88" s="853">
        <v>31260000000</v>
      </c>
      <c r="H88" s="854"/>
      <c r="I88" s="216"/>
      <c r="J88" s="851"/>
      <c r="K88" s="851"/>
      <c r="L88" s="852">
        <v>43350</v>
      </c>
      <c r="M88" s="852"/>
      <c r="N88" s="72"/>
      <c r="O88" s="112">
        <f>142.27/111.82</f>
        <v>1.2723126453228404</v>
      </c>
      <c r="P88" s="51" t="s">
        <v>458</v>
      </c>
      <c r="Q88" s="853">
        <f t="shared" si="3"/>
        <v>24569432768.679268</v>
      </c>
      <c r="R88" s="854"/>
      <c r="S88" s="855" t="s">
        <v>456</v>
      </c>
      <c r="T88" s="856"/>
      <c r="U88" s="857"/>
    </row>
    <row r="89" spans="2:21" ht="40.5" customHeight="1" x14ac:dyDescent="0.2">
      <c r="B89" s="202"/>
      <c r="C89" s="204"/>
      <c r="D89" s="849" t="s">
        <v>151</v>
      </c>
      <c r="E89" s="850"/>
      <c r="F89" s="79" t="s">
        <v>152</v>
      </c>
      <c r="G89" s="853">
        <v>774948587</v>
      </c>
      <c r="H89" s="854"/>
      <c r="I89" s="216"/>
      <c r="J89" s="851"/>
      <c r="K89" s="851"/>
      <c r="L89" s="852">
        <v>43367</v>
      </c>
      <c r="M89" s="852"/>
      <c r="N89" s="72"/>
      <c r="O89" s="112">
        <f t="shared" ref="O89:O92" si="5">142.27/111.82</f>
        <v>1.2723126453228404</v>
      </c>
      <c r="P89" s="51" t="s">
        <v>458</v>
      </c>
      <c r="Q89" s="853">
        <f t="shared" si="3"/>
        <v>609086602.92640746</v>
      </c>
      <c r="R89" s="854"/>
      <c r="S89" s="855" t="s">
        <v>456</v>
      </c>
      <c r="T89" s="856"/>
      <c r="U89" s="857"/>
    </row>
    <row r="90" spans="2:21" ht="40.5" customHeight="1" x14ac:dyDescent="0.2">
      <c r="B90" s="202"/>
      <c r="C90" s="204"/>
      <c r="D90" s="849" t="s">
        <v>151</v>
      </c>
      <c r="E90" s="850"/>
      <c r="F90" s="79" t="s">
        <v>152</v>
      </c>
      <c r="G90" s="853">
        <v>500000000</v>
      </c>
      <c r="H90" s="854"/>
      <c r="I90" s="216"/>
      <c r="J90" s="851"/>
      <c r="K90" s="851"/>
      <c r="L90" s="852">
        <v>43368</v>
      </c>
      <c r="M90" s="852"/>
      <c r="N90" s="72"/>
      <c r="O90" s="112">
        <f t="shared" si="5"/>
        <v>1.2723126453228404</v>
      </c>
      <c r="P90" s="51" t="s">
        <v>458</v>
      </c>
      <c r="Q90" s="853">
        <f t="shared" si="3"/>
        <v>392985169.044774</v>
      </c>
      <c r="R90" s="854"/>
      <c r="S90" s="855" t="s">
        <v>456</v>
      </c>
      <c r="T90" s="856"/>
      <c r="U90" s="857"/>
    </row>
    <row r="91" spans="2:21" ht="40.5" customHeight="1" x14ac:dyDescent="0.2">
      <c r="B91" s="202"/>
      <c r="C91" s="204"/>
      <c r="D91" s="849" t="s">
        <v>151</v>
      </c>
      <c r="E91" s="850"/>
      <c r="F91" s="79" t="s">
        <v>152</v>
      </c>
      <c r="G91" s="853">
        <v>15938500</v>
      </c>
      <c r="H91" s="854"/>
      <c r="I91" s="216"/>
      <c r="J91" s="851"/>
      <c r="K91" s="851"/>
      <c r="L91" s="852">
        <v>43369</v>
      </c>
      <c r="M91" s="852"/>
      <c r="N91" s="72"/>
      <c r="O91" s="112">
        <f t="shared" si="5"/>
        <v>1.2723126453228404</v>
      </c>
      <c r="P91" s="51" t="s">
        <v>458</v>
      </c>
      <c r="Q91" s="853">
        <f t="shared" si="3"/>
        <v>12527188.233640261</v>
      </c>
      <c r="R91" s="854"/>
      <c r="S91" s="855" t="s">
        <v>456</v>
      </c>
      <c r="T91" s="856"/>
      <c r="U91" s="857"/>
    </row>
    <row r="92" spans="2:21" ht="40.5" customHeight="1" x14ac:dyDescent="0.2">
      <c r="B92" s="202"/>
      <c r="C92" s="204"/>
      <c r="D92" s="849" t="s">
        <v>151</v>
      </c>
      <c r="E92" s="850"/>
      <c r="F92" s="79" t="s">
        <v>152</v>
      </c>
      <c r="G92" s="853">
        <v>3849112913</v>
      </c>
      <c r="H92" s="854"/>
      <c r="I92" s="216"/>
      <c r="J92" s="851"/>
      <c r="K92" s="851"/>
      <c r="L92" s="852">
        <v>43370</v>
      </c>
      <c r="M92" s="852"/>
      <c r="N92" s="72"/>
      <c r="O92" s="112">
        <f t="shared" si="5"/>
        <v>1.2723126453228404</v>
      </c>
      <c r="P92" s="51" t="s">
        <v>458</v>
      </c>
      <c r="Q92" s="853">
        <f t="shared" si="3"/>
        <v>3025288577.5754547</v>
      </c>
      <c r="R92" s="854"/>
      <c r="S92" s="855" t="s">
        <v>456</v>
      </c>
      <c r="T92" s="856"/>
      <c r="U92" s="857"/>
    </row>
    <row r="93" spans="2:21" ht="40.5" customHeight="1" x14ac:dyDescent="0.2">
      <c r="B93" s="202"/>
      <c r="C93" s="204"/>
      <c r="D93" s="849" t="s">
        <v>151</v>
      </c>
      <c r="E93" s="850"/>
      <c r="F93" s="79" t="s">
        <v>152</v>
      </c>
      <c r="G93" s="853">
        <v>22318303139</v>
      </c>
      <c r="H93" s="854"/>
      <c r="I93" s="216"/>
      <c r="J93" s="851"/>
      <c r="K93" s="851"/>
      <c r="L93" s="852">
        <v>43383</v>
      </c>
      <c r="M93" s="852"/>
      <c r="N93" s="72"/>
      <c r="O93" s="112">
        <f>142.5/111.82</f>
        <v>1.2743695224467895</v>
      </c>
      <c r="P93" s="51" t="s">
        <v>469</v>
      </c>
      <c r="Q93" s="853">
        <f t="shared" si="3"/>
        <v>17513211628.091087</v>
      </c>
      <c r="R93" s="854"/>
      <c r="S93" s="855"/>
      <c r="T93" s="856"/>
      <c r="U93" s="857"/>
    </row>
    <row r="94" spans="2:21" ht="40.5" customHeight="1" x14ac:dyDescent="0.2">
      <c r="B94" s="202"/>
      <c r="C94" s="204"/>
      <c r="D94" s="849" t="s">
        <v>151</v>
      </c>
      <c r="E94" s="850"/>
      <c r="F94" s="79" t="s">
        <v>152</v>
      </c>
      <c r="G94" s="853">
        <v>134904238</v>
      </c>
      <c r="H94" s="854"/>
      <c r="I94" s="216"/>
      <c r="J94" s="851"/>
      <c r="K94" s="851"/>
      <c r="L94" s="852">
        <v>43383</v>
      </c>
      <c r="M94" s="852"/>
      <c r="N94" s="72"/>
      <c r="O94" s="112">
        <f t="shared" ref="O94:O96" si="6">142.5/111.82</f>
        <v>1.2743695224467895</v>
      </c>
      <c r="P94" s="51" t="s">
        <v>469</v>
      </c>
      <c r="Q94" s="853">
        <f t="shared" si="3"/>
        <v>105859592.23270175</v>
      </c>
      <c r="R94" s="854"/>
      <c r="S94" s="855"/>
      <c r="T94" s="856"/>
      <c r="U94" s="857"/>
    </row>
    <row r="95" spans="2:21" ht="40.5" customHeight="1" x14ac:dyDescent="0.2">
      <c r="B95" s="202"/>
      <c r="C95" s="204"/>
      <c r="D95" s="849" t="s">
        <v>151</v>
      </c>
      <c r="E95" s="850"/>
      <c r="F95" s="79" t="s">
        <v>152</v>
      </c>
      <c r="G95" s="853">
        <v>22183398901</v>
      </c>
      <c r="H95" s="854"/>
      <c r="I95" s="216"/>
      <c r="J95" s="851"/>
      <c r="K95" s="851"/>
      <c r="L95" s="852">
        <v>43383</v>
      </c>
      <c r="M95" s="852"/>
      <c r="N95" s="72"/>
      <c r="O95" s="112">
        <f t="shared" si="6"/>
        <v>1.2743695224467895</v>
      </c>
      <c r="P95" s="51" t="s">
        <v>469</v>
      </c>
      <c r="Q95" s="853">
        <f t="shared" si="3"/>
        <v>17407352035.858387</v>
      </c>
      <c r="R95" s="854"/>
      <c r="S95" s="855"/>
      <c r="T95" s="856"/>
      <c r="U95" s="857"/>
    </row>
    <row r="96" spans="2:21" ht="40.5" customHeight="1" x14ac:dyDescent="0.2">
      <c r="B96" s="202"/>
      <c r="C96" s="204"/>
      <c r="D96" s="849" t="s">
        <v>151</v>
      </c>
      <c r="E96" s="850"/>
      <c r="F96" s="79" t="s">
        <v>152</v>
      </c>
      <c r="G96" s="853">
        <v>385000000</v>
      </c>
      <c r="H96" s="854"/>
      <c r="I96" s="216"/>
      <c r="J96" s="851"/>
      <c r="K96" s="851"/>
      <c r="L96" s="852">
        <v>43399</v>
      </c>
      <c r="M96" s="852"/>
      <c r="N96" s="72"/>
      <c r="O96" s="112">
        <f t="shared" si="6"/>
        <v>1.2743695224467895</v>
      </c>
      <c r="P96" s="51" t="s">
        <v>469</v>
      </c>
      <c r="Q96" s="853">
        <f t="shared" si="3"/>
        <v>302110175.43859649</v>
      </c>
      <c r="R96" s="854"/>
      <c r="S96" s="855" t="s">
        <v>456</v>
      </c>
      <c r="T96" s="856"/>
      <c r="U96" s="857"/>
    </row>
    <row r="97" spans="2:21" ht="40.5" customHeight="1" x14ac:dyDescent="0.2">
      <c r="B97" s="202"/>
      <c r="C97" s="204"/>
      <c r="D97" s="849" t="s">
        <v>151</v>
      </c>
      <c r="E97" s="850"/>
      <c r="F97" s="79" t="s">
        <v>152</v>
      </c>
      <c r="G97" s="853">
        <v>14493870000</v>
      </c>
      <c r="H97" s="854"/>
      <c r="I97" s="216"/>
      <c r="J97" s="851"/>
      <c r="K97" s="851"/>
      <c r="L97" s="852">
        <v>43431</v>
      </c>
      <c r="M97" s="852"/>
      <c r="N97" s="72"/>
      <c r="O97" s="112">
        <f>142.67/111.82</f>
        <v>1.2758898229297084</v>
      </c>
      <c r="P97" s="51" t="s">
        <v>475</v>
      </c>
      <c r="Q97" s="853">
        <f t="shared" si="3"/>
        <v>11359813159.03834</v>
      </c>
      <c r="R97" s="854"/>
      <c r="S97" s="855" t="s">
        <v>456</v>
      </c>
      <c r="T97" s="856"/>
      <c r="U97" s="857"/>
    </row>
    <row r="98" spans="2:21" ht="40.5" customHeight="1" x14ac:dyDescent="0.2">
      <c r="B98" s="202"/>
      <c r="C98" s="204"/>
      <c r="D98" s="849" t="s">
        <v>151</v>
      </c>
      <c r="E98" s="850"/>
      <c r="F98" s="79" t="s">
        <v>152</v>
      </c>
      <c r="G98" s="853">
        <v>4980000000</v>
      </c>
      <c r="H98" s="854"/>
      <c r="I98" s="216"/>
      <c r="J98" s="42"/>
      <c r="K98" s="42"/>
      <c r="L98" s="852">
        <v>43494</v>
      </c>
      <c r="M98" s="852"/>
      <c r="N98" s="72"/>
      <c r="O98" s="112">
        <f>100/78.05</f>
        <v>1.2812299807815504</v>
      </c>
      <c r="P98" s="51" t="s">
        <v>500</v>
      </c>
      <c r="Q98" s="853">
        <f t="shared" si="3"/>
        <v>3886889999.9999995</v>
      </c>
      <c r="R98" s="854"/>
      <c r="S98" s="855" t="s">
        <v>511</v>
      </c>
      <c r="T98" s="856"/>
      <c r="U98" s="857"/>
    </row>
    <row r="99" spans="2:21" ht="40.5" customHeight="1" x14ac:dyDescent="0.2">
      <c r="B99" s="202"/>
      <c r="C99" s="204"/>
      <c r="D99" s="849" t="s">
        <v>151</v>
      </c>
      <c r="E99" s="850"/>
      <c r="F99" s="79" t="s">
        <v>152</v>
      </c>
      <c r="G99" s="853">
        <v>645000000</v>
      </c>
      <c r="H99" s="854"/>
      <c r="I99" s="216"/>
      <c r="J99" s="42"/>
      <c r="K99" s="42"/>
      <c r="L99" s="852">
        <v>43495</v>
      </c>
      <c r="M99" s="852"/>
      <c r="N99" s="72"/>
      <c r="O99" s="112">
        <f>100/78.05</f>
        <v>1.2812299807815504</v>
      </c>
      <c r="P99" s="51" t="s">
        <v>500</v>
      </c>
      <c r="Q99" s="853">
        <f t="shared" si="3"/>
        <v>503422499.99999994</v>
      </c>
      <c r="R99" s="854"/>
      <c r="S99" s="855" t="s">
        <v>511</v>
      </c>
      <c r="T99" s="856"/>
      <c r="U99" s="857"/>
    </row>
    <row r="100" spans="2:21" ht="40.5" customHeight="1" x14ac:dyDescent="0.2">
      <c r="B100" s="202"/>
      <c r="C100" s="204"/>
      <c r="D100" s="849" t="s">
        <v>151</v>
      </c>
      <c r="E100" s="850"/>
      <c r="F100" s="79" t="s">
        <v>152</v>
      </c>
      <c r="G100" s="853">
        <v>16875000000</v>
      </c>
      <c r="H100" s="854"/>
      <c r="I100" s="216"/>
      <c r="J100" s="42"/>
      <c r="K100" s="42"/>
      <c r="L100" s="852">
        <v>43497</v>
      </c>
      <c r="M100" s="852"/>
      <c r="N100" s="72"/>
      <c r="O100" s="112">
        <f>100/78.05</f>
        <v>1.2812299807815504</v>
      </c>
      <c r="P100" s="51" t="s">
        <v>500</v>
      </c>
      <c r="Q100" s="853">
        <f t="shared" si="3"/>
        <v>13170937500</v>
      </c>
      <c r="R100" s="854"/>
      <c r="S100" s="855" t="s">
        <v>511</v>
      </c>
      <c r="T100" s="856"/>
      <c r="U100" s="857"/>
    </row>
    <row r="101" spans="2:21" ht="40.5" customHeight="1" x14ac:dyDescent="0.2">
      <c r="B101" s="202"/>
      <c r="C101" s="204"/>
      <c r="D101" s="849" t="s">
        <v>151</v>
      </c>
      <c r="E101" s="850"/>
      <c r="F101" s="79" t="s">
        <v>152</v>
      </c>
      <c r="G101" s="853">
        <v>9562500000</v>
      </c>
      <c r="H101" s="854"/>
      <c r="I101" s="216"/>
      <c r="J101" s="42"/>
      <c r="K101" s="42"/>
      <c r="L101" s="852">
        <v>43504</v>
      </c>
      <c r="M101" s="852"/>
      <c r="N101" s="72"/>
      <c r="O101" s="112">
        <f>100.6/78.05</f>
        <v>1.2889173606662396</v>
      </c>
      <c r="P101" s="51" t="s">
        <v>503</v>
      </c>
      <c r="Q101" s="853">
        <f t="shared" si="3"/>
        <v>7419017147.1172962</v>
      </c>
      <c r="R101" s="854"/>
      <c r="S101" s="855" t="s">
        <v>511</v>
      </c>
      <c r="T101" s="856"/>
      <c r="U101" s="857"/>
    </row>
    <row r="102" spans="2:21" ht="40.5" customHeight="1" x14ac:dyDescent="0.2">
      <c r="B102" s="202"/>
      <c r="C102" s="204"/>
      <c r="D102" s="849" t="s">
        <v>151</v>
      </c>
      <c r="E102" s="850"/>
      <c r="F102" s="79" t="s">
        <v>152</v>
      </c>
      <c r="G102" s="853">
        <v>9562500000</v>
      </c>
      <c r="H102" s="854"/>
      <c r="I102" s="216"/>
      <c r="J102" s="42"/>
      <c r="K102" s="42"/>
      <c r="L102" s="852">
        <v>43504</v>
      </c>
      <c r="M102" s="852"/>
      <c r="N102" s="72"/>
      <c r="O102" s="112">
        <f t="shared" ref="O102:O103" si="7">100.6/78.05</f>
        <v>1.2889173606662396</v>
      </c>
      <c r="P102" s="51" t="s">
        <v>503</v>
      </c>
      <c r="Q102" s="853">
        <f t="shared" si="3"/>
        <v>7419017147.1172962</v>
      </c>
      <c r="R102" s="854"/>
      <c r="S102" s="855" t="s">
        <v>511</v>
      </c>
      <c r="T102" s="856"/>
      <c r="U102" s="857"/>
    </row>
    <row r="103" spans="2:21" ht="40.5" customHeight="1" x14ac:dyDescent="0.2">
      <c r="B103" s="202"/>
      <c r="C103" s="204"/>
      <c r="D103" s="849" t="s">
        <v>151</v>
      </c>
      <c r="E103" s="850"/>
      <c r="F103" s="79" t="s">
        <v>152</v>
      </c>
      <c r="G103" s="853">
        <v>6375000004.9799995</v>
      </c>
      <c r="H103" s="854"/>
      <c r="I103" s="216"/>
      <c r="J103" s="42"/>
      <c r="K103" s="42"/>
      <c r="L103" s="852">
        <v>43522</v>
      </c>
      <c r="M103" s="852"/>
      <c r="N103" s="72"/>
      <c r="O103" s="112">
        <f t="shared" si="7"/>
        <v>1.2889173606662396</v>
      </c>
      <c r="P103" s="51" t="s">
        <v>503</v>
      </c>
      <c r="Q103" s="853">
        <f t="shared" si="3"/>
        <v>4946011435.275238</v>
      </c>
      <c r="R103" s="854"/>
      <c r="S103" s="855" t="s">
        <v>511</v>
      </c>
      <c r="T103" s="856"/>
      <c r="U103" s="857"/>
    </row>
    <row r="104" spans="2:21" ht="40.5" customHeight="1" x14ac:dyDescent="0.2">
      <c r="B104" s="202"/>
      <c r="C104" s="204"/>
      <c r="D104" s="849" t="s">
        <v>151</v>
      </c>
      <c r="E104" s="850"/>
      <c r="F104" s="79" t="s">
        <v>152</v>
      </c>
      <c r="G104" s="853">
        <v>18000000000</v>
      </c>
      <c r="H104" s="854"/>
      <c r="I104" s="216"/>
      <c r="J104" s="42"/>
      <c r="K104" s="42"/>
      <c r="L104" s="852">
        <v>43544</v>
      </c>
      <c r="M104" s="852"/>
      <c r="N104" s="72"/>
      <c r="O104" s="112">
        <f>101.18/78.05</f>
        <v>1.2963484945547727</v>
      </c>
      <c r="P104" s="51" t="s">
        <v>512</v>
      </c>
      <c r="Q104" s="853">
        <f t="shared" si="3"/>
        <v>13885155169.00573</v>
      </c>
      <c r="R104" s="854"/>
      <c r="S104" s="855" t="s">
        <v>511</v>
      </c>
      <c r="T104" s="856"/>
      <c r="U104" s="857"/>
    </row>
    <row r="105" spans="2:21" ht="40.5" customHeight="1" x14ac:dyDescent="0.2">
      <c r="B105" s="202"/>
      <c r="C105" s="204"/>
      <c r="D105" s="849" t="s">
        <v>151</v>
      </c>
      <c r="E105" s="850"/>
      <c r="F105" s="79" t="s">
        <v>152</v>
      </c>
      <c r="G105" s="853">
        <v>13500000000</v>
      </c>
      <c r="H105" s="854"/>
      <c r="I105" s="216"/>
      <c r="J105" s="42"/>
      <c r="K105" s="42"/>
      <c r="L105" s="852">
        <v>43546</v>
      </c>
      <c r="M105" s="852"/>
      <c r="N105" s="72"/>
      <c r="O105" s="112">
        <f>101.18/78.05</f>
        <v>1.2963484945547727</v>
      </c>
      <c r="P105" s="51" t="s">
        <v>512</v>
      </c>
      <c r="Q105" s="853">
        <f t="shared" si="3"/>
        <v>10413866376.754297</v>
      </c>
      <c r="R105" s="854"/>
      <c r="S105" s="855" t="s">
        <v>511</v>
      </c>
      <c r="T105" s="856"/>
      <c r="U105" s="857"/>
    </row>
    <row r="106" spans="2:21" ht="40.5" customHeight="1" x14ac:dyDescent="0.2">
      <c r="B106" s="202"/>
      <c r="C106" s="204"/>
      <c r="D106" s="849" t="s">
        <v>151</v>
      </c>
      <c r="E106" s="850"/>
      <c r="F106" s="79" t="s">
        <v>152</v>
      </c>
      <c r="G106" s="853">
        <v>8000000000</v>
      </c>
      <c r="H106" s="854"/>
      <c r="I106" s="216"/>
      <c r="J106" s="42"/>
      <c r="K106" s="42"/>
      <c r="L106" s="852">
        <v>43551</v>
      </c>
      <c r="M106" s="852"/>
      <c r="N106" s="72"/>
      <c r="O106" s="112">
        <f>101.18/78.05</f>
        <v>1.2963484945547727</v>
      </c>
      <c r="P106" s="51" t="s">
        <v>512</v>
      </c>
      <c r="Q106" s="853">
        <f t="shared" si="3"/>
        <v>6171180075.113658</v>
      </c>
      <c r="R106" s="854"/>
      <c r="S106" s="855" t="s">
        <v>511</v>
      </c>
      <c r="T106" s="856"/>
      <c r="U106" s="857"/>
    </row>
    <row r="107" spans="2:21" ht="40.5" customHeight="1" x14ac:dyDescent="0.2">
      <c r="B107" s="202"/>
      <c r="C107" s="204"/>
      <c r="D107" s="849" t="s">
        <v>151</v>
      </c>
      <c r="E107" s="850"/>
      <c r="F107" s="79" t="s">
        <v>152</v>
      </c>
      <c r="G107" s="853">
        <v>21527000000</v>
      </c>
      <c r="H107" s="854"/>
      <c r="I107" s="216"/>
      <c r="J107" s="42"/>
      <c r="K107" s="42"/>
      <c r="L107" s="852">
        <v>43570</v>
      </c>
      <c r="M107" s="852"/>
      <c r="N107" s="72"/>
      <c r="O107" s="112">
        <f>101.62/78.05</f>
        <v>1.3019859064702115</v>
      </c>
      <c r="P107" s="51" t="s">
        <v>516</v>
      </c>
      <c r="Q107" s="853">
        <f t="shared" si="3"/>
        <v>16533973135.209602</v>
      </c>
      <c r="R107" s="854"/>
      <c r="S107" s="855" t="s">
        <v>511</v>
      </c>
      <c r="T107" s="856"/>
      <c r="U107" s="857"/>
    </row>
    <row r="108" spans="2:21" ht="40.5" customHeight="1" x14ac:dyDescent="0.2">
      <c r="B108" s="202"/>
      <c r="C108" s="204"/>
      <c r="D108" s="849" t="s">
        <v>151</v>
      </c>
      <c r="E108" s="850"/>
      <c r="F108" s="79" t="s">
        <v>152</v>
      </c>
      <c r="G108" s="853">
        <v>11732000000</v>
      </c>
      <c r="H108" s="854"/>
      <c r="I108" s="216"/>
      <c r="J108" s="42"/>
      <c r="K108" s="42"/>
      <c r="L108" s="852">
        <v>43580</v>
      </c>
      <c r="M108" s="852"/>
      <c r="N108" s="72"/>
      <c r="O108" s="112">
        <f>101.62/78.05</f>
        <v>1.3019859064702115</v>
      </c>
      <c r="P108" s="51" t="s">
        <v>516</v>
      </c>
      <c r="Q108" s="853">
        <f t="shared" si="3"/>
        <v>9010850226.3333988</v>
      </c>
      <c r="R108" s="854"/>
      <c r="S108" s="855" t="s">
        <v>511</v>
      </c>
      <c r="T108" s="856"/>
      <c r="U108" s="857"/>
    </row>
    <row r="109" spans="2:21" ht="42" customHeight="1" x14ac:dyDescent="0.2">
      <c r="B109" s="202"/>
      <c r="C109" s="204"/>
      <c r="D109" s="849" t="s">
        <v>151</v>
      </c>
      <c r="E109" s="850"/>
      <c r="F109" s="79" t="s">
        <v>152</v>
      </c>
      <c r="G109" s="853">
        <v>4875000000</v>
      </c>
      <c r="H109" s="854"/>
      <c r="I109" s="216"/>
      <c r="J109" s="42"/>
      <c r="K109" s="42"/>
      <c r="L109" s="852">
        <v>43581</v>
      </c>
      <c r="M109" s="852"/>
      <c r="N109" s="72"/>
      <c r="O109" s="112">
        <f>101.62/78.05</f>
        <v>1.3019859064702115</v>
      </c>
      <c r="P109" s="51" t="s">
        <v>516</v>
      </c>
      <c r="Q109" s="853">
        <f t="shared" si="3"/>
        <v>3744280161.3855538</v>
      </c>
      <c r="R109" s="854"/>
      <c r="S109" s="855" t="s">
        <v>573</v>
      </c>
      <c r="T109" s="856"/>
      <c r="U109" s="857"/>
    </row>
    <row r="110" spans="2:21" ht="42" customHeight="1" x14ac:dyDescent="0.2">
      <c r="B110" s="202"/>
      <c r="C110" s="204"/>
      <c r="D110" s="849" t="s">
        <v>151</v>
      </c>
      <c r="E110" s="850"/>
      <c r="F110" s="79" t="s">
        <v>152</v>
      </c>
      <c r="G110" s="853">
        <v>3366000000</v>
      </c>
      <c r="H110" s="854"/>
      <c r="I110" s="216"/>
      <c r="J110" s="42"/>
      <c r="K110" s="42"/>
      <c r="L110" s="852">
        <v>43591</v>
      </c>
      <c r="M110" s="852"/>
      <c r="N110" s="72"/>
      <c r="O110" s="112">
        <f>102.12/78.05</f>
        <v>1.3083920563741192</v>
      </c>
      <c r="P110" s="51" t="s">
        <v>576</v>
      </c>
      <c r="Q110" s="853">
        <f t="shared" si="3"/>
        <v>2572623384.253819</v>
      </c>
      <c r="R110" s="854"/>
      <c r="S110" s="855" t="s">
        <v>573</v>
      </c>
      <c r="T110" s="856"/>
      <c r="U110" s="857"/>
    </row>
    <row r="111" spans="2:21" ht="31.5" customHeight="1" x14ac:dyDescent="0.2">
      <c r="B111" s="205"/>
      <c r="C111" s="206"/>
      <c r="D111" s="849"/>
      <c r="E111" s="850"/>
      <c r="F111" s="1065" t="s">
        <v>236</v>
      </c>
      <c r="G111" s="858">
        <f>SUM(G15:H110)</f>
        <v>384347324524.47998</v>
      </c>
      <c r="H111" s="859"/>
      <c r="I111" s="216"/>
      <c r="J111" s="42"/>
      <c r="K111" s="42"/>
      <c r="L111" s="43"/>
      <c r="M111" s="43"/>
      <c r="N111" s="44"/>
      <c r="O111" s="44"/>
      <c r="P111" s="44"/>
      <c r="Q111" s="846">
        <f>SUM(Q15:R110)</f>
        <v>309017897125.14862</v>
      </c>
      <c r="R111" s="847"/>
      <c r="S111" s="60"/>
      <c r="T111" s="60"/>
      <c r="U111" s="61"/>
    </row>
    <row r="112" spans="2:21" ht="31.5" customHeight="1" x14ac:dyDescent="0.2">
      <c r="B112" s="244"/>
      <c r="C112" s="246"/>
      <c r="D112" s="849" t="s">
        <v>151</v>
      </c>
      <c r="E112" s="850"/>
      <c r="F112" s="79" t="s">
        <v>237</v>
      </c>
      <c r="G112" s="756">
        <v>578332629.87</v>
      </c>
      <c r="H112" s="756"/>
      <c r="I112" s="756"/>
      <c r="J112" s="851"/>
      <c r="K112" s="851"/>
      <c r="L112" s="852">
        <v>42278</v>
      </c>
      <c r="M112" s="852" t="s">
        <v>216</v>
      </c>
      <c r="N112" s="41"/>
      <c r="O112" s="59">
        <f>123.78/111.82</f>
        <v>1.1069576104453587</v>
      </c>
      <c r="P112" s="40" t="s">
        <v>238</v>
      </c>
      <c r="Q112" s="853">
        <f>+G112/O112</f>
        <v>522452372.53242362</v>
      </c>
      <c r="R112" s="854"/>
      <c r="S112" s="848"/>
      <c r="T112" s="848"/>
      <c r="U112" s="848"/>
    </row>
    <row r="113" spans="1:21" ht="31.5" customHeight="1" x14ac:dyDescent="0.2">
      <c r="B113" s="244"/>
      <c r="C113" s="246"/>
      <c r="D113" s="849" t="s">
        <v>151</v>
      </c>
      <c r="E113" s="850"/>
      <c r="F113" s="79" t="s">
        <v>237</v>
      </c>
      <c r="G113" s="756">
        <v>906673067.28999996</v>
      </c>
      <c r="H113" s="756"/>
      <c r="I113" s="756"/>
      <c r="J113" s="851"/>
      <c r="K113" s="851"/>
      <c r="L113" s="852">
        <v>42369</v>
      </c>
      <c r="M113" s="852" t="s">
        <v>216</v>
      </c>
      <c r="N113" s="41"/>
      <c r="O113" s="112">
        <f>125.37/111.82</f>
        <v>1.1211768914326596</v>
      </c>
      <c r="P113" s="40" t="s">
        <v>219</v>
      </c>
      <c r="Q113" s="853">
        <f>+G113/O113</f>
        <v>808679766.96472681</v>
      </c>
      <c r="R113" s="854"/>
      <c r="S113" s="848"/>
      <c r="T113" s="848"/>
      <c r="U113" s="848"/>
    </row>
    <row r="114" spans="1:21" ht="47.25" customHeight="1" x14ac:dyDescent="0.2">
      <c r="B114" s="206"/>
      <c r="C114" s="209" t="s">
        <v>688</v>
      </c>
      <c r="D114" s="80"/>
      <c r="E114" s="80"/>
      <c r="F114" s="80"/>
      <c r="G114" s="844">
        <f>+G111+G112+G113</f>
        <v>385832330221.63995</v>
      </c>
      <c r="H114" s="845"/>
      <c r="I114" s="45"/>
      <c r="J114" s="42"/>
      <c r="K114" s="42"/>
      <c r="L114" s="43"/>
      <c r="M114" s="43"/>
      <c r="N114" s="44"/>
      <c r="O114" s="44"/>
      <c r="P114" s="44"/>
      <c r="Q114" s="846">
        <f>+Q111+Q112+Q113</f>
        <v>310349029264.64575</v>
      </c>
      <c r="R114" s="847"/>
      <c r="S114" s="46"/>
      <c r="T114" s="46"/>
      <c r="U114" s="47"/>
    </row>
    <row r="115" spans="1:21" ht="31.5" customHeight="1" x14ac:dyDescent="0.2">
      <c r="B115" s="202"/>
      <c r="C115" s="203"/>
      <c r="D115" s="81"/>
      <c r="E115" s="81"/>
      <c r="F115" s="81"/>
      <c r="G115" s="110"/>
      <c r="H115" s="110"/>
      <c r="I115" s="110"/>
      <c r="J115" s="42"/>
      <c r="K115" s="42"/>
      <c r="L115" s="43"/>
      <c r="M115" s="43"/>
      <c r="N115" s="44"/>
      <c r="O115" s="44"/>
      <c r="P115" s="44"/>
      <c r="Q115" s="110"/>
      <c r="R115" s="110"/>
      <c r="S115" s="46"/>
      <c r="T115" s="46"/>
      <c r="U115" s="47"/>
    </row>
    <row r="116" spans="1:21" ht="31.5" customHeight="1" x14ac:dyDescent="0.2">
      <c r="A116" s="1" t="s">
        <v>689</v>
      </c>
      <c r="B116" s="321" t="s">
        <v>239</v>
      </c>
      <c r="C116" s="322"/>
      <c r="D116" s="322"/>
      <c r="E116" s="322"/>
      <c r="F116" s="322"/>
      <c r="G116" s="322"/>
      <c r="H116" s="322"/>
      <c r="I116" s="322"/>
      <c r="J116" s="322"/>
      <c r="K116" s="322"/>
      <c r="L116" s="322"/>
      <c r="M116" s="322"/>
      <c r="N116" s="322"/>
      <c r="O116" s="322"/>
      <c r="P116" s="322"/>
      <c r="Q116" s="322"/>
      <c r="R116" s="322"/>
      <c r="S116" s="322"/>
      <c r="T116" s="322"/>
      <c r="U116" s="323"/>
    </row>
    <row r="117" spans="1:21" ht="15" x14ac:dyDescent="0.2">
      <c r="B117" s="775" t="s">
        <v>138</v>
      </c>
      <c r="C117" s="775"/>
      <c r="D117" s="776" t="s">
        <v>139</v>
      </c>
      <c r="E117" s="776"/>
      <c r="F117" s="776" t="s">
        <v>140</v>
      </c>
      <c r="G117" s="777" t="s">
        <v>141</v>
      </c>
      <c r="H117" s="777"/>
      <c r="I117" s="777"/>
      <c r="J117" s="777"/>
      <c r="K117" s="777"/>
      <c r="L117" s="777"/>
      <c r="M117" s="777"/>
      <c r="N117" s="777" t="s">
        <v>142</v>
      </c>
      <c r="O117" s="777"/>
      <c r="P117" s="777"/>
      <c r="Q117" s="777"/>
      <c r="R117" s="777"/>
      <c r="S117" s="777" t="s">
        <v>99</v>
      </c>
      <c r="T117" s="777"/>
      <c r="U117" s="777"/>
    </row>
    <row r="118" spans="1:21" ht="15" customHeight="1" x14ac:dyDescent="0.2">
      <c r="B118" s="775"/>
      <c r="C118" s="775"/>
      <c r="D118" s="776"/>
      <c r="E118" s="776"/>
      <c r="F118" s="776"/>
      <c r="G118" s="757" t="s">
        <v>143</v>
      </c>
      <c r="H118" s="776"/>
      <c r="I118" s="776"/>
      <c r="J118" s="757" t="s">
        <v>144</v>
      </c>
      <c r="K118" s="757"/>
      <c r="L118" s="757" t="s">
        <v>145</v>
      </c>
      <c r="M118" s="757"/>
      <c r="N118" s="215" t="s">
        <v>146</v>
      </c>
      <c r="O118" s="215" t="s">
        <v>147</v>
      </c>
      <c r="P118" s="215" t="s">
        <v>148</v>
      </c>
      <c r="Q118" s="757" t="s">
        <v>149</v>
      </c>
      <c r="R118" s="757"/>
      <c r="S118" s="777"/>
      <c r="T118" s="777"/>
      <c r="U118" s="777"/>
    </row>
    <row r="119" spans="1:21" ht="28.5" customHeight="1" x14ac:dyDescent="0.2">
      <c r="B119" s="244" t="s">
        <v>150</v>
      </c>
      <c r="C119" s="246"/>
      <c r="D119" s="419" t="s">
        <v>239</v>
      </c>
      <c r="E119" s="419"/>
      <c r="F119" s="79" t="s">
        <v>152</v>
      </c>
      <c r="G119" s="782">
        <v>1792505269</v>
      </c>
      <c r="H119" s="782"/>
      <c r="I119" s="782"/>
      <c r="J119" s="824" t="s">
        <v>153</v>
      </c>
      <c r="K119" s="824"/>
      <c r="L119" s="835">
        <v>42278</v>
      </c>
      <c r="M119" s="836"/>
      <c r="N119" s="218">
        <v>1630902678</v>
      </c>
      <c r="O119" s="59">
        <f>123.78/111.82</f>
        <v>1.1069576104453587</v>
      </c>
      <c r="P119" s="113" t="s">
        <v>169</v>
      </c>
      <c r="Q119" s="842">
        <f t="shared" ref="Q119:Q145" si="8">+G119/O119</f>
        <v>1619307959.1176279</v>
      </c>
      <c r="R119" s="843"/>
      <c r="S119" s="581" t="s">
        <v>240</v>
      </c>
      <c r="T119" s="581"/>
      <c r="U119" s="581"/>
    </row>
    <row r="120" spans="1:21" ht="27.75" customHeight="1" x14ac:dyDescent="0.2">
      <c r="B120" s="244" t="s">
        <v>154</v>
      </c>
      <c r="C120" s="246"/>
      <c r="D120" s="419" t="s">
        <v>239</v>
      </c>
      <c r="E120" s="419"/>
      <c r="F120" s="79" t="s">
        <v>152</v>
      </c>
      <c r="G120" s="782">
        <v>1805267351.8</v>
      </c>
      <c r="H120" s="782"/>
      <c r="I120" s="782"/>
      <c r="J120" s="824" t="s">
        <v>153</v>
      </c>
      <c r="K120" s="824"/>
      <c r="L120" s="835">
        <v>42311</v>
      </c>
      <c r="M120" s="836"/>
      <c r="N120" s="218">
        <v>1630902678</v>
      </c>
      <c r="O120" s="112">
        <f>124.62/111.82</f>
        <v>1.1144696834197818</v>
      </c>
      <c r="P120" s="114" t="s">
        <v>174</v>
      </c>
      <c r="Q120" s="761">
        <f>+G120/O120</f>
        <v>1619844288.8643556</v>
      </c>
      <c r="R120" s="762"/>
      <c r="S120" s="581" t="s">
        <v>240</v>
      </c>
      <c r="T120" s="581"/>
      <c r="U120" s="581"/>
    </row>
    <row r="121" spans="1:21" ht="27.75" customHeight="1" x14ac:dyDescent="0.2">
      <c r="B121" s="244" t="s">
        <v>154</v>
      </c>
      <c r="C121" s="246"/>
      <c r="D121" s="419" t="s">
        <v>239</v>
      </c>
      <c r="E121" s="419"/>
      <c r="F121" s="79" t="s">
        <v>152</v>
      </c>
      <c r="G121" s="782">
        <v>12313884</v>
      </c>
      <c r="H121" s="782"/>
      <c r="I121" s="782"/>
      <c r="J121" s="824" t="s">
        <v>153</v>
      </c>
      <c r="K121" s="824"/>
      <c r="L121" s="835">
        <v>42367</v>
      </c>
      <c r="M121" s="836"/>
      <c r="N121" s="218">
        <v>1630902678</v>
      </c>
      <c r="O121" s="112">
        <f>125.37/111.82</f>
        <v>1.1211768914326596</v>
      </c>
      <c r="P121" s="114" t="s">
        <v>176</v>
      </c>
      <c r="Q121" s="761">
        <f t="shared" ref="Q121" si="9">+G121/O121</f>
        <v>10982998.395788467</v>
      </c>
      <c r="R121" s="762"/>
      <c r="S121" s="581" t="s">
        <v>240</v>
      </c>
      <c r="T121" s="581"/>
      <c r="U121" s="581"/>
    </row>
    <row r="122" spans="1:21" ht="28.5" customHeight="1" x14ac:dyDescent="0.2">
      <c r="B122" s="244" t="s">
        <v>156</v>
      </c>
      <c r="C122" s="246"/>
      <c r="D122" s="419" t="s">
        <v>239</v>
      </c>
      <c r="E122" s="419"/>
      <c r="F122" s="79" t="s">
        <v>152</v>
      </c>
      <c r="G122" s="782">
        <v>1828541334</v>
      </c>
      <c r="H122" s="782"/>
      <c r="I122" s="782"/>
      <c r="J122" s="839" t="s">
        <v>241</v>
      </c>
      <c r="K122" s="839"/>
      <c r="L122" s="835">
        <v>42367</v>
      </c>
      <c r="M122" s="836"/>
      <c r="N122" s="218">
        <v>1630902678</v>
      </c>
      <c r="O122" s="112">
        <f>125.37/111.82</f>
        <v>1.1211768914326596</v>
      </c>
      <c r="P122" s="114" t="s">
        <v>176</v>
      </c>
      <c r="Q122" s="761">
        <f t="shared" si="8"/>
        <v>1630912434.9356306</v>
      </c>
      <c r="R122" s="762"/>
      <c r="S122" s="581" t="s">
        <v>240</v>
      </c>
      <c r="T122" s="581"/>
      <c r="U122" s="581"/>
    </row>
    <row r="123" spans="1:21" ht="27" customHeight="1" x14ac:dyDescent="0.2">
      <c r="B123" s="244" t="s">
        <v>158</v>
      </c>
      <c r="C123" s="246"/>
      <c r="D123" s="419" t="s">
        <v>239</v>
      </c>
      <c r="E123" s="419"/>
      <c r="F123" s="79" t="s">
        <v>152</v>
      </c>
      <c r="G123" s="782">
        <v>1839906750</v>
      </c>
      <c r="H123" s="782"/>
      <c r="I123" s="782"/>
      <c r="J123" s="840" t="s">
        <v>242</v>
      </c>
      <c r="K123" s="841"/>
      <c r="L123" s="835">
        <v>42387</v>
      </c>
      <c r="M123" s="836">
        <v>42387</v>
      </c>
      <c r="N123" s="218">
        <v>1630902678</v>
      </c>
      <c r="O123" s="112">
        <f>126.15/111.82</f>
        <v>1.1281523877660526</v>
      </c>
      <c r="P123" s="114" t="s">
        <v>181</v>
      </c>
      <c r="Q123" s="761">
        <f t="shared" si="8"/>
        <v>1630902677.6456599</v>
      </c>
      <c r="R123" s="762"/>
      <c r="S123" s="581" t="s">
        <v>240</v>
      </c>
      <c r="T123" s="581"/>
      <c r="U123" s="581"/>
    </row>
    <row r="124" spans="1:21" ht="27" customHeight="1" x14ac:dyDescent="0.2">
      <c r="B124" s="244" t="s">
        <v>158</v>
      </c>
      <c r="C124" s="246"/>
      <c r="D124" s="419" t="s">
        <v>239</v>
      </c>
      <c r="E124" s="419"/>
      <c r="F124" s="79" t="s">
        <v>152</v>
      </c>
      <c r="G124" s="782">
        <v>13080610</v>
      </c>
      <c r="H124" s="782"/>
      <c r="I124" s="782"/>
      <c r="J124" s="840" t="s">
        <v>242</v>
      </c>
      <c r="K124" s="841"/>
      <c r="L124" s="835">
        <v>42395</v>
      </c>
      <c r="M124" s="836">
        <v>42387</v>
      </c>
      <c r="N124" s="218">
        <v>0</v>
      </c>
      <c r="O124" s="112">
        <f>126.15/111.82</f>
        <v>1.1281523877660526</v>
      </c>
      <c r="P124" s="114" t="s">
        <v>181</v>
      </c>
      <c r="Q124" s="842">
        <f t="shared" si="8"/>
        <v>11594719.066191042</v>
      </c>
      <c r="R124" s="843"/>
      <c r="S124" s="581" t="s">
        <v>240</v>
      </c>
      <c r="T124" s="581"/>
      <c r="U124" s="581"/>
    </row>
    <row r="125" spans="1:21" ht="26.25" customHeight="1" x14ac:dyDescent="0.2">
      <c r="B125" s="244" t="s">
        <v>160</v>
      </c>
      <c r="C125" s="246"/>
      <c r="D125" s="419" t="s">
        <v>239</v>
      </c>
      <c r="E125" s="419"/>
      <c r="F125" s="79" t="s">
        <v>152</v>
      </c>
      <c r="G125" s="782">
        <v>1863680417</v>
      </c>
      <c r="H125" s="782"/>
      <c r="I125" s="782"/>
      <c r="J125" s="839" t="s">
        <v>243</v>
      </c>
      <c r="K125" s="839"/>
      <c r="L125" s="835">
        <v>42416</v>
      </c>
      <c r="M125" s="836">
        <v>42416</v>
      </c>
      <c r="N125" s="218">
        <v>1630902678</v>
      </c>
      <c r="O125" s="112">
        <f>127.78/111.82</f>
        <v>1.1427293865140404</v>
      </c>
      <c r="P125" s="114" t="s">
        <v>184</v>
      </c>
      <c r="Q125" s="761">
        <f t="shared" si="8"/>
        <v>1630902678.266865</v>
      </c>
      <c r="R125" s="762"/>
      <c r="S125" s="581" t="s">
        <v>244</v>
      </c>
      <c r="T125" s="581"/>
      <c r="U125" s="581"/>
    </row>
    <row r="126" spans="1:21" ht="26.25" customHeight="1" x14ac:dyDescent="0.2">
      <c r="B126" s="244" t="s">
        <v>162</v>
      </c>
      <c r="C126" s="246"/>
      <c r="D126" s="419" t="s">
        <v>239</v>
      </c>
      <c r="E126" s="419"/>
      <c r="F126" s="79" t="s">
        <v>152</v>
      </c>
      <c r="G126" s="782">
        <v>1887454082.99</v>
      </c>
      <c r="H126" s="782"/>
      <c r="I126" s="782"/>
      <c r="J126" s="840" t="s">
        <v>245</v>
      </c>
      <c r="K126" s="841"/>
      <c r="L126" s="835">
        <v>42445</v>
      </c>
      <c r="M126" s="836">
        <v>42445</v>
      </c>
      <c r="N126" s="218">
        <v>1630902678</v>
      </c>
      <c r="O126" s="112">
        <f>129.41/111.82</f>
        <v>1.1573063852620282</v>
      </c>
      <c r="P126" s="114" t="s">
        <v>188</v>
      </c>
      <c r="Q126" s="761">
        <f t="shared" si="8"/>
        <v>1630902677.9997048</v>
      </c>
      <c r="R126" s="762"/>
      <c r="S126" s="581" t="s">
        <v>240</v>
      </c>
      <c r="T126" s="581"/>
      <c r="U126" s="581"/>
    </row>
    <row r="127" spans="1:21" ht="27.75" customHeight="1" x14ac:dyDescent="0.2">
      <c r="B127" s="244" t="s">
        <v>164</v>
      </c>
      <c r="C127" s="246"/>
      <c r="D127" s="419" t="s">
        <v>239</v>
      </c>
      <c r="E127" s="419"/>
      <c r="F127" s="79" t="s">
        <v>152</v>
      </c>
      <c r="G127" s="782">
        <v>1905247870</v>
      </c>
      <c r="H127" s="782"/>
      <c r="I127" s="782"/>
      <c r="J127" s="840" t="s">
        <v>246</v>
      </c>
      <c r="K127" s="841"/>
      <c r="L127" s="835">
        <v>42474</v>
      </c>
      <c r="M127" s="836">
        <v>42474</v>
      </c>
      <c r="N127" s="218">
        <v>1630902678</v>
      </c>
      <c r="O127" s="112">
        <f>130.63/111.82</f>
        <v>1.1682167769629763</v>
      </c>
      <c r="P127" s="114" t="s">
        <v>193</v>
      </c>
      <c r="Q127" s="761">
        <f t="shared" si="8"/>
        <v>1630902677.9713693</v>
      </c>
      <c r="R127" s="762"/>
      <c r="S127" s="581" t="s">
        <v>244</v>
      </c>
      <c r="T127" s="581"/>
      <c r="U127" s="581"/>
    </row>
    <row r="128" spans="1:21" ht="27.75" customHeight="1" x14ac:dyDescent="0.2">
      <c r="B128" s="244" t="s">
        <v>166</v>
      </c>
      <c r="C128" s="246"/>
      <c r="D128" s="419" t="s">
        <v>239</v>
      </c>
      <c r="E128" s="419"/>
      <c r="F128" s="79" t="s">
        <v>152</v>
      </c>
      <c r="G128" s="782">
        <v>1914728166</v>
      </c>
      <c r="H128" s="782"/>
      <c r="I128" s="782"/>
      <c r="J128" s="839" t="s">
        <v>247</v>
      </c>
      <c r="K128" s="839"/>
      <c r="L128" s="835">
        <v>42506</v>
      </c>
      <c r="M128" s="836">
        <v>42506</v>
      </c>
      <c r="N128" s="218">
        <v>1630902678</v>
      </c>
      <c r="O128" s="112">
        <f>131.28/111.82</f>
        <v>1.1740296905741372</v>
      </c>
      <c r="P128" s="114" t="s">
        <v>198</v>
      </c>
      <c r="Q128" s="761">
        <f t="shared" si="8"/>
        <v>1630902677.6517365</v>
      </c>
      <c r="R128" s="762"/>
      <c r="S128" s="581" t="s">
        <v>244</v>
      </c>
      <c r="T128" s="581"/>
      <c r="U128" s="581"/>
    </row>
    <row r="129" spans="1:21" ht="29.25" customHeight="1" x14ac:dyDescent="0.2">
      <c r="B129" s="244" t="s">
        <v>248</v>
      </c>
      <c r="C129" s="246"/>
      <c r="D129" s="419" t="s">
        <v>239</v>
      </c>
      <c r="E129" s="419"/>
      <c r="F129" s="79" t="s">
        <v>152</v>
      </c>
      <c r="G129" s="782">
        <v>1924500164</v>
      </c>
      <c r="H129" s="782"/>
      <c r="I129" s="782"/>
      <c r="J129" s="840" t="s">
        <v>249</v>
      </c>
      <c r="K129" s="841"/>
      <c r="L129" s="835">
        <v>42535</v>
      </c>
      <c r="M129" s="836">
        <v>42535</v>
      </c>
      <c r="N129" s="218">
        <v>1630902678</v>
      </c>
      <c r="O129" s="112">
        <f>131.95/111.82</f>
        <v>1.1800214630656412</v>
      </c>
      <c r="P129" s="114" t="s">
        <v>201</v>
      </c>
      <c r="Q129" s="761">
        <f t="shared" si="8"/>
        <v>1630902677.8209929</v>
      </c>
      <c r="R129" s="762"/>
      <c r="S129" s="581" t="s">
        <v>244</v>
      </c>
      <c r="T129" s="581"/>
      <c r="U129" s="581"/>
    </row>
    <row r="130" spans="1:21" ht="29.25" customHeight="1" x14ac:dyDescent="0.2">
      <c r="B130" s="244" t="s">
        <v>250</v>
      </c>
      <c r="C130" s="246"/>
      <c r="D130" s="419" t="s">
        <v>239</v>
      </c>
      <c r="E130" s="419"/>
      <c r="F130" s="79" t="s">
        <v>152</v>
      </c>
      <c r="G130" s="782">
        <v>1933737765</v>
      </c>
      <c r="H130" s="782"/>
      <c r="I130" s="782"/>
      <c r="J130" s="837" t="s">
        <v>251</v>
      </c>
      <c r="K130" s="838"/>
      <c r="L130" s="835">
        <v>42558</v>
      </c>
      <c r="M130" s="836">
        <v>42558</v>
      </c>
      <c r="N130" s="218">
        <v>1630902678</v>
      </c>
      <c r="O130" s="112">
        <f>132.58/111.82</f>
        <v>1.1856555177964587</v>
      </c>
      <c r="P130" s="114" t="s">
        <v>204</v>
      </c>
      <c r="Q130" s="761">
        <f t="shared" si="8"/>
        <v>1630944010.2753053</v>
      </c>
      <c r="R130" s="762"/>
      <c r="S130" s="581" t="s">
        <v>244</v>
      </c>
      <c r="T130" s="581"/>
      <c r="U130" s="581"/>
    </row>
    <row r="131" spans="1:21" ht="22.5" customHeight="1" x14ac:dyDescent="0.2">
      <c r="B131" s="244" t="s">
        <v>252</v>
      </c>
      <c r="C131" s="246"/>
      <c r="D131" s="419" t="s">
        <v>239</v>
      </c>
      <c r="E131" s="419"/>
      <c r="F131" s="79" t="s">
        <v>152</v>
      </c>
      <c r="G131" s="782">
        <v>1946104392</v>
      </c>
      <c r="H131" s="782"/>
      <c r="I131" s="782"/>
      <c r="J131" s="839" t="s">
        <v>253</v>
      </c>
      <c r="K131" s="839"/>
      <c r="L131" s="835">
        <v>42593</v>
      </c>
      <c r="M131" s="836">
        <v>42593</v>
      </c>
      <c r="N131" s="218">
        <v>1630902678</v>
      </c>
      <c r="O131" s="112">
        <f>133.27/111.82</f>
        <v>1.1918261491683064</v>
      </c>
      <c r="P131" s="114" t="s">
        <v>207</v>
      </c>
      <c r="Q131" s="761">
        <f t="shared" si="8"/>
        <v>1632876064.4814284</v>
      </c>
      <c r="R131" s="762"/>
      <c r="S131" s="581" t="s">
        <v>240</v>
      </c>
      <c r="T131" s="581"/>
      <c r="U131" s="581"/>
    </row>
    <row r="132" spans="1:21" ht="42.75" customHeight="1" x14ac:dyDescent="0.2">
      <c r="B132" s="244" t="s">
        <v>254</v>
      </c>
      <c r="C132" s="246"/>
      <c r="D132" s="419" t="s">
        <v>239</v>
      </c>
      <c r="E132" s="419"/>
      <c r="F132" s="79" t="s">
        <v>152</v>
      </c>
      <c r="G132" s="782">
        <v>1937626728</v>
      </c>
      <c r="H132" s="782"/>
      <c r="I132" s="782"/>
      <c r="J132" s="840" t="s">
        <v>255</v>
      </c>
      <c r="K132" s="841"/>
      <c r="L132" s="835">
        <v>42626</v>
      </c>
      <c r="M132" s="836">
        <v>42626</v>
      </c>
      <c r="N132" s="218">
        <v>1630902678</v>
      </c>
      <c r="O132" s="112">
        <f>132.85/111.82</f>
        <v>1.1880701126810946</v>
      </c>
      <c r="P132" s="114" t="s">
        <v>208</v>
      </c>
      <c r="Q132" s="761">
        <f t="shared" si="8"/>
        <v>1630902677.6436582</v>
      </c>
      <c r="R132" s="762"/>
      <c r="S132" s="581" t="s">
        <v>244</v>
      </c>
      <c r="T132" s="581"/>
      <c r="U132" s="581"/>
    </row>
    <row r="133" spans="1:21" ht="31.5" customHeight="1" x14ac:dyDescent="0.2">
      <c r="B133" s="244" t="s">
        <v>256</v>
      </c>
      <c r="C133" s="246"/>
      <c r="D133" s="419" t="s">
        <v>239</v>
      </c>
      <c r="E133" s="419"/>
      <c r="F133" s="79" t="s">
        <v>152</v>
      </c>
      <c r="G133" s="782">
        <v>1936605773</v>
      </c>
      <c r="H133" s="782"/>
      <c r="I133" s="782"/>
      <c r="J133" s="840" t="s">
        <v>257</v>
      </c>
      <c r="K133" s="841"/>
      <c r="L133" s="835">
        <v>42650</v>
      </c>
      <c r="M133" s="836">
        <v>42650</v>
      </c>
      <c r="N133" s="218">
        <v>1630902678</v>
      </c>
      <c r="O133" s="112">
        <f>132.78/111.82</f>
        <v>1.1874441065998929</v>
      </c>
      <c r="P133" s="114" t="s">
        <v>209</v>
      </c>
      <c r="Q133" s="761">
        <f t="shared" si="8"/>
        <v>1630902677.6386502</v>
      </c>
      <c r="R133" s="762"/>
      <c r="S133" s="581" t="s">
        <v>244</v>
      </c>
      <c r="T133" s="581"/>
      <c r="U133" s="581"/>
    </row>
    <row r="134" spans="1:21" ht="34.5" customHeight="1" x14ac:dyDescent="0.25">
      <c r="B134" s="244" t="s">
        <v>258</v>
      </c>
      <c r="C134" s="246"/>
      <c r="D134" s="419" t="s">
        <v>239</v>
      </c>
      <c r="E134" s="419"/>
      <c r="F134" s="79" t="s">
        <v>152</v>
      </c>
      <c r="G134" s="817">
        <v>2008510175</v>
      </c>
      <c r="H134" s="818"/>
      <c r="I134" s="819"/>
      <c r="J134" s="839" t="s">
        <v>259</v>
      </c>
      <c r="K134" s="839"/>
      <c r="L134" s="835">
        <v>42913</v>
      </c>
      <c r="M134" s="836"/>
      <c r="N134" s="218">
        <v>1630902678</v>
      </c>
      <c r="O134" s="112">
        <f>137.71/111.82</f>
        <v>1.2315328206045431</v>
      </c>
      <c r="P134" s="114" t="s">
        <v>260</v>
      </c>
      <c r="Q134" s="761">
        <f t="shared" si="8"/>
        <v>1630902677.8629003</v>
      </c>
      <c r="R134" s="762"/>
      <c r="S134" s="581" t="s">
        <v>244</v>
      </c>
      <c r="T134" s="581"/>
      <c r="U134" s="581"/>
    </row>
    <row r="135" spans="1:21" ht="30.75" customHeight="1" x14ac:dyDescent="0.25">
      <c r="B135" s="244" t="s">
        <v>261</v>
      </c>
      <c r="C135" s="246"/>
      <c r="D135" s="419" t="s">
        <v>239</v>
      </c>
      <c r="E135" s="419"/>
      <c r="F135" s="79" t="s">
        <v>152</v>
      </c>
      <c r="G135" s="817">
        <v>2010843787</v>
      </c>
      <c r="H135" s="818"/>
      <c r="I135" s="819"/>
      <c r="J135" s="840" t="s">
        <v>262</v>
      </c>
      <c r="K135" s="841"/>
      <c r="L135" s="835">
        <v>42942</v>
      </c>
      <c r="M135" s="836"/>
      <c r="N135" s="218">
        <v>1630902678</v>
      </c>
      <c r="O135" s="112">
        <f>137.87/111.82</f>
        <v>1.2329636916472904</v>
      </c>
      <c r="P135" s="114" t="s">
        <v>263</v>
      </c>
      <c r="Q135" s="761">
        <f t="shared" si="8"/>
        <v>1630902678.3371291</v>
      </c>
      <c r="R135" s="762"/>
      <c r="S135" s="581" t="s">
        <v>244</v>
      </c>
      <c r="T135" s="581"/>
      <c r="U135" s="581"/>
    </row>
    <row r="136" spans="1:21" ht="32.25" customHeight="1" x14ac:dyDescent="0.25">
      <c r="B136" s="244" t="s">
        <v>264</v>
      </c>
      <c r="C136" s="246"/>
      <c r="D136" s="419" t="s">
        <v>239</v>
      </c>
      <c r="E136" s="419"/>
      <c r="F136" s="79" t="s">
        <v>152</v>
      </c>
      <c r="G136" s="817">
        <f>2010843787+1750209</f>
        <v>2012593996</v>
      </c>
      <c r="H136" s="818"/>
      <c r="I136" s="819"/>
      <c r="J136" s="840" t="s">
        <v>265</v>
      </c>
      <c r="K136" s="841"/>
      <c r="L136" s="835" t="s">
        <v>266</v>
      </c>
      <c r="M136" s="836"/>
      <c r="N136" s="218">
        <v>1630902678</v>
      </c>
      <c r="O136" s="112">
        <f>137.99/111.82</f>
        <v>1.2340368449293508</v>
      </c>
      <c r="P136" s="114" t="s">
        <v>267</v>
      </c>
      <c r="Q136" s="761">
        <f t="shared" si="8"/>
        <v>1630902678.6920791</v>
      </c>
      <c r="R136" s="762"/>
      <c r="S136" s="581" t="s">
        <v>244</v>
      </c>
      <c r="T136" s="581"/>
      <c r="U136" s="581"/>
    </row>
    <row r="137" spans="1:21" ht="30.75" customHeight="1" x14ac:dyDescent="0.25">
      <c r="B137" s="244" t="s">
        <v>268</v>
      </c>
      <c r="C137" s="246"/>
      <c r="D137" s="419" t="s">
        <v>239</v>
      </c>
      <c r="E137" s="419"/>
      <c r="F137" s="79" t="s">
        <v>152</v>
      </c>
      <c r="G137" s="817">
        <v>2013469099</v>
      </c>
      <c r="H137" s="818"/>
      <c r="I137" s="819"/>
      <c r="J137" s="839" t="s">
        <v>269</v>
      </c>
      <c r="K137" s="839"/>
      <c r="L137" s="835" t="s">
        <v>270</v>
      </c>
      <c r="M137" s="836"/>
      <c r="N137" s="218">
        <v>1630902678</v>
      </c>
      <c r="O137" s="112">
        <f>138.05/111.82</f>
        <v>1.2345734215703812</v>
      </c>
      <c r="P137" s="114" t="s">
        <v>271</v>
      </c>
      <c r="Q137" s="761">
        <f t="shared" si="8"/>
        <v>1630902677.6543279</v>
      </c>
      <c r="R137" s="762"/>
      <c r="S137" s="581" t="s">
        <v>244</v>
      </c>
      <c r="T137" s="581"/>
      <c r="U137" s="581"/>
    </row>
    <row r="138" spans="1:21" ht="27.75" customHeight="1" x14ac:dyDescent="0.25">
      <c r="B138" s="244" t="s">
        <v>272</v>
      </c>
      <c r="C138" s="246"/>
      <c r="D138" s="419" t="s">
        <v>239</v>
      </c>
      <c r="E138" s="419"/>
      <c r="F138" s="79" t="s">
        <v>152</v>
      </c>
      <c r="G138" s="817">
        <v>2013469099</v>
      </c>
      <c r="H138" s="818"/>
      <c r="I138" s="819"/>
      <c r="J138" s="837" t="s">
        <v>273</v>
      </c>
      <c r="K138" s="838"/>
      <c r="L138" s="835" t="s">
        <v>274</v>
      </c>
      <c r="M138" s="836"/>
      <c r="N138" s="218">
        <v>1630902678</v>
      </c>
      <c r="O138" s="112">
        <f>138.05/111.82</f>
        <v>1.2345734215703812</v>
      </c>
      <c r="P138" s="114" t="s">
        <v>271</v>
      </c>
      <c r="Q138" s="761">
        <f t="shared" si="8"/>
        <v>1630902677.6543279</v>
      </c>
      <c r="R138" s="762"/>
      <c r="S138" s="581" t="s">
        <v>244</v>
      </c>
      <c r="T138" s="581"/>
      <c r="U138" s="581"/>
    </row>
    <row r="139" spans="1:21" ht="27.75" customHeight="1" x14ac:dyDescent="0.25">
      <c r="B139" s="244" t="s">
        <v>461</v>
      </c>
      <c r="C139" s="246"/>
      <c r="D139" s="419" t="s">
        <v>239</v>
      </c>
      <c r="E139" s="419"/>
      <c r="F139" s="79" t="s">
        <v>152</v>
      </c>
      <c r="G139" s="817">
        <v>7470065162</v>
      </c>
      <c r="H139" s="818"/>
      <c r="I139" s="819"/>
      <c r="J139" s="837" t="s">
        <v>462</v>
      </c>
      <c r="K139" s="838"/>
      <c r="L139" s="835">
        <v>43354</v>
      </c>
      <c r="M139" s="836"/>
      <c r="N139" s="218"/>
      <c r="O139" s="112">
        <f>142.27/111.82</f>
        <v>1.2723126453228404</v>
      </c>
      <c r="P139" s="114" t="s">
        <v>600</v>
      </c>
      <c r="Q139" s="761">
        <f t="shared" si="8"/>
        <v>5871249640.9280939</v>
      </c>
      <c r="R139" s="762"/>
      <c r="S139" s="581" t="s">
        <v>244</v>
      </c>
      <c r="T139" s="581"/>
      <c r="U139" s="581"/>
    </row>
    <row r="140" spans="1:21" ht="33.75" customHeight="1" x14ac:dyDescent="0.25">
      <c r="B140" s="244" t="s">
        <v>601</v>
      </c>
      <c r="C140" s="246"/>
      <c r="D140" s="419" t="s">
        <v>239</v>
      </c>
      <c r="E140" s="419"/>
      <c r="F140" s="79" t="s">
        <v>152</v>
      </c>
      <c r="G140" s="817">
        <v>9700000000</v>
      </c>
      <c r="H140" s="818"/>
      <c r="I140" s="819"/>
      <c r="J140" s="833" t="s">
        <v>578</v>
      </c>
      <c r="K140" s="834"/>
      <c r="L140" s="835">
        <v>43612</v>
      </c>
      <c r="M140" s="836"/>
      <c r="N140" s="218"/>
      <c r="O140" s="112">
        <f>102.12/78.05</f>
        <v>1.3083920563741192</v>
      </c>
      <c r="P140" s="114" t="s">
        <v>576</v>
      </c>
      <c r="Q140" s="761">
        <f t="shared" si="8"/>
        <v>7413679984.3321581</v>
      </c>
      <c r="R140" s="762"/>
      <c r="S140" s="244" t="s">
        <v>1086</v>
      </c>
      <c r="T140" s="245"/>
      <c r="U140" s="246"/>
    </row>
    <row r="141" spans="1:21" ht="23.25" customHeight="1" x14ac:dyDescent="0.25">
      <c r="B141" s="778" t="s">
        <v>578</v>
      </c>
      <c r="C141" s="778"/>
      <c r="D141" s="419" t="s">
        <v>239</v>
      </c>
      <c r="E141" s="419"/>
      <c r="F141" s="79" t="s">
        <v>152</v>
      </c>
      <c r="G141" s="817">
        <v>3700813045</v>
      </c>
      <c r="H141" s="818"/>
      <c r="I141" s="819"/>
      <c r="J141" s="833" t="s">
        <v>1087</v>
      </c>
      <c r="K141" s="834"/>
      <c r="L141" s="835">
        <v>43879</v>
      </c>
      <c r="M141" s="836"/>
      <c r="N141" s="218"/>
      <c r="O141" s="112">
        <f>104.24/78.05</f>
        <v>1.3355541319666879</v>
      </c>
      <c r="P141" s="114" t="s">
        <v>1088</v>
      </c>
      <c r="Q141" s="761">
        <f t="shared" si="8"/>
        <v>2770994418.2871261</v>
      </c>
      <c r="R141" s="762"/>
      <c r="S141" s="244" t="s">
        <v>1089</v>
      </c>
      <c r="T141" s="245"/>
      <c r="U141" s="246"/>
    </row>
    <row r="142" spans="1:21" ht="15" customHeight="1" x14ac:dyDescent="0.25">
      <c r="B142" s="778" t="s">
        <v>578</v>
      </c>
      <c r="C142" s="778"/>
      <c r="D142" s="419" t="s">
        <v>239</v>
      </c>
      <c r="E142" s="419"/>
      <c r="F142" s="79" t="s">
        <v>152</v>
      </c>
      <c r="G142" s="817">
        <v>872133354</v>
      </c>
      <c r="H142" s="818"/>
      <c r="I142" s="819"/>
      <c r="J142" s="833" t="s">
        <v>1087</v>
      </c>
      <c r="K142" s="834"/>
      <c r="L142" s="835">
        <v>43916</v>
      </c>
      <c r="M142" s="836"/>
      <c r="N142" s="218"/>
      <c r="O142" s="112">
        <f>104.94/78.05</f>
        <v>1.3445227418321588</v>
      </c>
      <c r="P142" s="114" t="s">
        <v>1090</v>
      </c>
      <c r="Q142" s="761">
        <f t="shared" si="8"/>
        <v>648656453.97084045</v>
      </c>
      <c r="R142" s="762"/>
      <c r="S142" s="244" t="s">
        <v>1089</v>
      </c>
      <c r="T142" s="245"/>
      <c r="U142" s="246"/>
    </row>
    <row r="143" spans="1:21" ht="15" customHeight="1" x14ac:dyDescent="0.25">
      <c r="B143" s="778" t="s">
        <v>578</v>
      </c>
      <c r="C143" s="778"/>
      <c r="D143" s="419" t="s">
        <v>239</v>
      </c>
      <c r="E143" s="419"/>
      <c r="F143" s="79" t="s">
        <v>152</v>
      </c>
      <c r="G143" s="817">
        <v>1934253887</v>
      </c>
      <c r="H143" s="818"/>
      <c r="I143" s="819"/>
      <c r="J143" s="833" t="s">
        <v>1087</v>
      </c>
      <c r="K143" s="834"/>
      <c r="L143" s="835">
        <v>43936</v>
      </c>
      <c r="M143" s="836"/>
      <c r="N143" s="218"/>
      <c r="O143" s="112">
        <f>105.53/78.05</f>
        <v>1.35208199871877</v>
      </c>
      <c r="P143" s="114" t="s">
        <v>1091</v>
      </c>
      <c r="Q143" s="761">
        <f t="shared" si="8"/>
        <v>1430574394.7725766</v>
      </c>
      <c r="R143" s="762"/>
      <c r="S143" s="244" t="s">
        <v>1089</v>
      </c>
      <c r="T143" s="245"/>
      <c r="U143" s="246"/>
    </row>
    <row r="144" spans="1:21" ht="30.75" customHeight="1" x14ac:dyDescent="0.2">
      <c r="A144" s="26"/>
      <c r="B144" s="581" t="s">
        <v>578</v>
      </c>
      <c r="C144" s="581"/>
      <c r="D144" s="419" t="s">
        <v>239</v>
      </c>
      <c r="E144" s="419"/>
      <c r="F144" s="79" t="s">
        <v>152</v>
      </c>
      <c r="G144" s="1066">
        <v>993588244.62</v>
      </c>
      <c r="H144" s="1067"/>
      <c r="I144" s="1068"/>
      <c r="J144" s="1069" t="s">
        <v>1087</v>
      </c>
      <c r="K144" s="1070"/>
      <c r="L144" s="1071">
        <v>43972</v>
      </c>
      <c r="M144" s="1072"/>
      <c r="N144" s="217"/>
      <c r="O144" s="1073">
        <f>[25]IPC!$S$13/78.05</f>
        <v>1.3542600896860988</v>
      </c>
      <c r="P144" s="1074" t="s">
        <v>1092</v>
      </c>
      <c r="Q144" s="853">
        <f t="shared" si="8"/>
        <v>733676087.9147681</v>
      </c>
      <c r="R144" s="854"/>
      <c r="S144" s="244" t="s">
        <v>1089</v>
      </c>
      <c r="T144" s="245"/>
      <c r="U144" s="246"/>
    </row>
    <row r="145" spans="1:21" ht="30.75" customHeight="1" x14ac:dyDescent="0.2">
      <c r="A145" s="26"/>
      <c r="B145" s="581" t="s">
        <v>578</v>
      </c>
      <c r="C145" s="581"/>
      <c r="D145" s="419" t="s">
        <v>239</v>
      </c>
      <c r="E145" s="419"/>
      <c r="F145" s="79" t="s">
        <v>152</v>
      </c>
      <c r="G145" s="1066">
        <v>738635363.88</v>
      </c>
      <c r="H145" s="1067"/>
      <c r="I145" s="1068"/>
      <c r="J145" s="1069" t="s">
        <v>1087</v>
      </c>
      <c r="K145" s="1070"/>
      <c r="L145" s="1071">
        <v>43978</v>
      </c>
      <c r="M145" s="1072"/>
      <c r="N145" s="217"/>
      <c r="O145" s="1073">
        <f>[25]IPC!$S$13/78.05</f>
        <v>1.3542600896860988</v>
      </c>
      <c r="P145" s="1074" t="s">
        <v>1092</v>
      </c>
      <c r="Q145" s="853">
        <f t="shared" si="8"/>
        <v>545416179.28887415</v>
      </c>
      <c r="R145" s="854"/>
      <c r="S145" s="244" t="s">
        <v>1089</v>
      </c>
      <c r="T145" s="245"/>
      <c r="U145" s="246"/>
    </row>
    <row r="146" spans="1:21" ht="31.5" customHeight="1" x14ac:dyDescent="0.2">
      <c r="A146" s="1" t="s">
        <v>690</v>
      </c>
      <c r="B146" s="321" t="s">
        <v>275</v>
      </c>
      <c r="C146" s="322"/>
      <c r="D146" s="322"/>
      <c r="E146" s="322"/>
      <c r="F146" s="322"/>
      <c r="G146" s="322"/>
      <c r="H146" s="322"/>
      <c r="I146" s="322"/>
      <c r="J146" s="322"/>
      <c r="K146" s="322"/>
      <c r="L146" s="322"/>
      <c r="M146" s="322"/>
      <c r="N146" s="322"/>
      <c r="O146" s="322"/>
      <c r="P146" s="322"/>
      <c r="Q146" s="322"/>
      <c r="R146" s="322"/>
      <c r="S146" s="322"/>
      <c r="T146" s="322"/>
      <c r="U146" s="323"/>
    </row>
    <row r="147" spans="1:21" ht="31.5" customHeight="1" x14ac:dyDescent="0.2">
      <c r="B147" s="775" t="s">
        <v>138</v>
      </c>
      <c r="C147" s="775"/>
      <c r="D147" s="776" t="s">
        <v>139</v>
      </c>
      <c r="E147" s="776"/>
      <c r="F147" s="776" t="s">
        <v>140</v>
      </c>
      <c r="G147" s="777" t="s">
        <v>141</v>
      </c>
      <c r="H147" s="777"/>
      <c r="I147" s="777"/>
      <c r="J147" s="777"/>
      <c r="K147" s="777"/>
      <c r="L147" s="777"/>
      <c r="M147" s="777"/>
      <c r="N147" s="777" t="s">
        <v>142</v>
      </c>
      <c r="O147" s="777"/>
      <c r="P147" s="777"/>
      <c r="Q147" s="777"/>
      <c r="R147" s="777"/>
      <c r="S147" s="777" t="s">
        <v>99</v>
      </c>
      <c r="T147" s="777"/>
      <c r="U147" s="777"/>
    </row>
    <row r="148" spans="1:21" ht="33" customHeight="1" x14ac:dyDescent="0.2">
      <c r="B148" s="775"/>
      <c r="C148" s="775"/>
      <c r="D148" s="776"/>
      <c r="E148" s="776"/>
      <c r="F148" s="776"/>
      <c r="G148" s="757" t="s">
        <v>143</v>
      </c>
      <c r="H148" s="776"/>
      <c r="I148" s="776"/>
      <c r="J148" s="757" t="s">
        <v>144</v>
      </c>
      <c r="K148" s="757"/>
      <c r="L148" s="757" t="s">
        <v>145</v>
      </c>
      <c r="M148" s="757"/>
      <c r="N148" s="215" t="s">
        <v>146</v>
      </c>
      <c r="O148" s="215" t="s">
        <v>147</v>
      </c>
      <c r="P148" s="215" t="s">
        <v>148</v>
      </c>
      <c r="Q148" s="757" t="s">
        <v>149</v>
      </c>
      <c r="R148" s="757"/>
      <c r="S148" s="777"/>
      <c r="T148" s="777"/>
      <c r="U148" s="777"/>
    </row>
    <row r="149" spans="1:21" ht="25.5" customHeight="1" x14ac:dyDescent="0.25">
      <c r="B149" s="244" t="s">
        <v>150</v>
      </c>
      <c r="C149" s="246"/>
      <c r="D149" s="779" t="s">
        <v>1093</v>
      </c>
      <c r="E149" s="750"/>
      <c r="F149" s="79" t="s">
        <v>152</v>
      </c>
      <c r="G149" s="761">
        <v>4270238021</v>
      </c>
      <c r="H149" s="829"/>
      <c r="I149" s="762"/>
      <c r="J149" s="824" t="s">
        <v>153</v>
      </c>
      <c r="K149" s="824"/>
      <c r="L149" s="806" t="s">
        <v>276</v>
      </c>
      <c r="M149" s="760"/>
      <c r="N149" s="115">
        <v>3885265434</v>
      </c>
      <c r="O149" s="59">
        <f>123.78/111.82</f>
        <v>1.1069576104453587</v>
      </c>
      <c r="P149" s="113" t="s">
        <v>169</v>
      </c>
      <c r="Q149" s="782">
        <f>+G149/O149</f>
        <v>3857634638.1339469</v>
      </c>
      <c r="R149" s="782"/>
      <c r="S149" s="581" t="s">
        <v>244</v>
      </c>
      <c r="T149" s="581"/>
      <c r="U149" s="581"/>
    </row>
    <row r="150" spans="1:21" ht="26.25" customHeight="1" x14ac:dyDescent="0.25">
      <c r="B150" s="244" t="s">
        <v>150</v>
      </c>
      <c r="C150" s="246"/>
      <c r="D150" s="750" t="s">
        <v>1093</v>
      </c>
      <c r="E150" s="750"/>
      <c r="F150" s="79" t="s">
        <v>152</v>
      </c>
      <c r="G150" s="761">
        <v>31161593</v>
      </c>
      <c r="H150" s="829"/>
      <c r="I150" s="762"/>
      <c r="J150" s="824" t="s">
        <v>153</v>
      </c>
      <c r="K150" s="824"/>
      <c r="L150" s="806" t="s">
        <v>277</v>
      </c>
      <c r="M150" s="760"/>
      <c r="N150" s="115"/>
      <c r="O150" s="112">
        <f>126.15/111.82</f>
        <v>1.1281523877660526</v>
      </c>
      <c r="P150" s="114" t="s">
        <v>181</v>
      </c>
      <c r="Q150" s="782">
        <f>+G150/O150</f>
        <v>27621794.128101464</v>
      </c>
      <c r="R150" s="782"/>
      <c r="S150" s="581" t="s">
        <v>244</v>
      </c>
      <c r="T150" s="581"/>
      <c r="U150" s="581"/>
    </row>
    <row r="151" spans="1:21" ht="20.25" customHeight="1" x14ac:dyDescent="0.25">
      <c r="B151" s="244" t="s">
        <v>154</v>
      </c>
      <c r="C151" s="246"/>
      <c r="D151" s="750" t="s">
        <v>1093</v>
      </c>
      <c r="E151" s="750"/>
      <c r="F151" s="79" t="s">
        <v>152</v>
      </c>
      <c r="G151" s="761">
        <v>3890427652</v>
      </c>
      <c r="H151" s="829"/>
      <c r="I151" s="762"/>
      <c r="J151" s="824" t="s">
        <v>278</v>
      </c>
      <c r="K151" s="824"/>
      <c r="L151" s="806" t="s">
        <v>279</v>
      </c>
      <c r="M151" s="760"/>
      <c r="N151" s="115">
        <v>3330227513</v>
      </c>
      <c r="O151" s="112">
        <f>130.63/111.82</f>
        <v>1.1682167769629763</v>
      </c>
      <c r="P151" s="114" t="s">
        <v>193</v>
      </c>
      <c r="Q151" s="782">
        <f>+G151/O151</f>
        <v>3330227513.1795144</v>
      </c>
      <c r="R151" s="782"/>
      <c r="S151" s="581" t="s">
        <v>244</v>
      </c>
      <c r="T151" s="581"/>
      <c r="U151" s="581"/>
    </row>
    <row r="152" spans="1:21" ht="15.75" customHeight="1" x14ac:dyDescent="0.25">
      <c r="B152" s="244" t="s">
        <v>156</v>
      </c>
      <c r="C152" s="246"/>
      <c r="D152" s="750" t="s">
        <v>1093</v>
      </c>
      <c r="E152" s="750"/>
      <c r="F152" s="79" t="s">
        <v>152</v>
      </c>
      <c r="G152" s="761">
        <v>3954459034</v>
      </c>
      <c r="H152" s="829"/>
      <c r="I152" s="762"/>
      <c r="J152" s="824" t="s">
        <v>280</v>
      </c>
      <c r="K152" s="824"/>
      <c r="L152" s="760" t="s">
        <v>281</v>
      </c>
      <c r="M152" s="760"/>
      <c r="N152" s="115">
        <v>3330227513</v>
      </c>
      <c r="O152" s="112">
        <f>132.78/111.82</f>
        <v>1.1874441065998929</v>
      </c>
      <c r="P152" s="114" t="s">
        <v>209</v>
      </c>
      <c r="Q152" s="782">
        <f>+G152/O152</f>
        <v>3330227513.0432291</v>
      </c>
      <c r="R152" s="782"/>
      <c r="S152" s="581" t="s">
        <v>244</v>
      </c>
      <c r="T152" s="581"/>
      <c r="U152" s="581"/>
    </row>
    <row r="153" spans="1:21" ht="30.75" customHeight="1" x14ac:dyDescent="0.25">
      <c r="B153" s="244" t="s">
        <v>158</v>
      </c>
      <c r="C153" s="246"/>
      <c r="D153" s="750" t="s">
        <v>1093</v>
      </c>
      <c r="E153" s="750"/>
      <c r="F153" s="79" t="s">
        <v>152</v>
      </c>
      <c r="G153" s="830">
        <v>4092052050</v>
      </c>
      <c r="H153" s="831"/>
      <c r="I153" s="832"/>
      <c r="J153" s="824" t="s">
        <v>282</v>
      </c>
      <c r="K153" s="824"/>
      <c r="L153" s="806" t="s">
        <v>283</v>
      </c>
      <c r="M153" s="760"/>
      <c r="N153" s="115">
        <v>3330227513</v>
      </c>
      <c r="O153" s="112">
        <f t="shared" ref="O153" si="10">137.4/111.82</f>
        <v>1.2287605079592203</v>
      </c>
      <c r="P153" s="114" t="s">
        <v>284</v>
      </c>
      <c r="Q153" s="782">
        <f>+G153/O153</f>
        <v>3330227512.5982528</v>
      </c>
      <c r="R153" s="782"/>
      <c r="S153" s="581" t="s">
        <v>244</v>
      </c>
      <c r="T153" s="581"/>
      <c r="U153" s="581"/>
    </row>
    <row r="154" spans="1:21" ht="45" customHeight="1" x14ac:dyDescent="0.25">
      <c r="B154" s="244" t="s">
        <v>285</v>
      </c>
      <c r="C154" s="246"/>
      <c r="D154" s="542" t="s">
        <v>1093</v>
      </c>
      <c r="E154" s="544"/>
      <c r="F154" s="79" t="s">
        <v>152</v>
      </c>
      <c r="G154" s="830">
        <v>32581947</v>
      </c>
      <c r="H154" s="831"/>
      <c r="I154" s="221"/>
      <c r="J154" s="825"/>
      <c r="K154" s="826"/>
      <c r="L154" s="827" t="s">
        <v>286</v>
      </c>
      <c r="M154" s="828"/>
      <c r="N154" s="115"/>
      <c r="O154" s="112">
        <f>137.87/111.82</f>
        <v>1.2329636916472904</v>
      </c>
      <c r="P154" s="114" t="s">
        <v>263</v>
      </c>
      <c r="Q154" s="761"/>
      <c r="R154" s="762"/>
      <c r="S154" s="581"/>
      <c r="T154" s="581"/>
      <c r="U154" s="581"/>
    </row>
    <row r="155" spans="1:21" ht="40.5" hidden="1" customHeight="1" x14ac:dyDescent="0.25">
      <c r="B155" s="244" t="s">
        <v>160</v>
      </c>
      <c r="C155" s="246"/>
      <c r="D155" s="750" t="s">
        <v>1093</v>
      </c>
      <c r="E155" s="750"/>
      <c r="F155" s="79" t="s">
        <v>152</v>
      </c>
      <c r="G155" s="817">
        <v>4111410375</v>
      </c>
      <c r="H155" s="818"/>
      <c r="I155" s="819"/>
      <c r="J155" s="824" t="s">
        <v>287</v>
      </c>
      <c r="K155" s="824"/>
      <c r="L155" s="806" t="s">
        <v>288</v>
      </c>
      <c r="M155" s="760"/>
      <c r="N155" s="115">
        <v>3330227513</v>
      </c>
      <c r="O155" s="112">
        <f>138.05/111.82</f>
        <v>1.2345734215703812</v>
      </c>
      <c r="P155" s="114" t="s">
        <v>271</v>
      </c>
      <c r="Q155" s="782">
        <f>+G155/O155</f>
        <v>3330227512.7308941</v>
      </c>
      <c r="R155" s="782"/>
      <c r="S155" s="581" t="s">
        <v>244</v>
      </c>
      <c r="T155" s="581"/>
      <c r="U155" s="581"/>
    </row>
    <row r="156" spans="1:21" ht="30" hidden="1" customHeight="1" x14ac:dyDescent="0.25">
      <c r="B156" s="244" t="s">
        <v>162</v>
      </c>
      <c r="C156" s="246"/>
      <c r="D156" s="750" t="s">
        <v>1093</v>
      </c>
      <c r="E156" s="750"/>
      <c r="F156" s="79" t="s">
        <v>152</v>
      </c>
      <c r="G156" s="817">
        <v>4200756490</v>
      </c>
      <c r="H156" s="818"/>
      <c r="I156" s="819"/>
      <c r="J156" s="824" t="s">
        <v>289</v>
      </c>
      <c r="K156" s="824"/>
      <c r="L156" s="806" t="s">
        <v>290</v>
      </c>
      <c r="M156" s="760"/>
      <c r="N156" s="115">
        <v>3330227513</v>
      </c>
      <c r="O156" s="112">
        <f>141.05/111.82</f>
        <v>1.2614022536218925</v>
      </c>
      <c r="P156" s="114" t="s">
        <v>291</v>
      </c>
      <c r="Q156" s="822">
        <f>G156/O156</f>
        <v>3330227513.0223322</v>
      </c>
      <c r="R156" s="822"/>
      <c r="S156" s="581" t="s">
        <v>244</v>
      </c>
      <c r="T156" s="581"/>
      <c r="U156" s="581"/>
    </row>
    <row r="157" spans="1:21" ht="36" hidden="1" customHeight="1" x14ac:dyDescent="0.25">
      <c r="B157" s="244" t="s">
        <v>164</v>
      </c>
      <c r="C157" s="246"/>
      <c r="D157" s="750" t="s">
        <v>1093</v>
      </c>
      <c r="E157" s="750"/>
      <c r="F157" s="79" t="s">
        <v>152</v>
      </c>
      <c r="G157" s="817">
        <v>4243940445</v>
      </c>
      <c r="H157" s="818"/>
      <c r="I157" s="819"/>
      <c r="J157" s="824" t="s">
        <v>292</v>
      </c>
      <c r="K157" s="824"/>
      <c r="L157" s="790">
        <v>43384</v>
      </c>
      <c r="M157" s="823"/>
      <c r="N157" s="115">
        <v>3330227513</v>
      </c>
      <c r="O157" s="112">
        <f>142.5/111.82</f>
        <v>1.2743695224467895</v>
      </c>
      <c r="P157" s="114" t="s">
        <v>470</v>
      </c>
      <c r="Q157" s="822">
        <f>G157/O157</f>
        <v>3330227512.7010527</v>
      </c>
      <c r="R157" s="822"/>
      <c r="S157" s="581" t="s">
        <v>244</v>
      </c>
      <c r="T157" s="581"/>
      <c r="U157" s="581"/>
    </row>
    <row r="158" spans="1:21" s="26" customFormat="1" ht="15" hidden="1" customHeight="1" x14ac:dyDescent="0.25">
      <c r="A158" s="1"/>
      <c r="B158" s="244" t="s">
        <v>166</v>
      </c>
      <c r="C158" s="246"/>
      <c r="D158" s="750" t="s">
        <v>1093</v>
      </c>
      <c r="E158" s="750"/>
      <c r="F158" s="79" t="s">
        <v>152</v>
      </c>
      <c r="G158" s="817">
        <v>4335995951</v>
      </c>
      <c r="H158" s="818"/>
      <c r="I158" s="819"/>
      <c r="J158" s="814" t="s">
        <v>293</v>
      </c>
      <c r="K158" s="814"/>
      <c r="L158" s="790">
        <v>43580</v>
      </c>
      <c r="M158" s="823"/>
      <c r="N158" s="115">
        <v>3330227513</v>
      </c>
      <c r="O158" s="112">
        <f>101.62/78.05</f>
        <v>1.3019859064702115</v>
      </c>
      <c r="P158" s="114" t="s">
        <v>516</v>
      </c>
      <c r="Q158" s="822">
        <f>G158/O158</f>
        <v>3330294075.7286949</v>
      </c>
      <c r="R158" s="822"/>
      <c r="S158" s="581" t="s">
        <v>574</v>
      </c>
      <c r="T158" s="581"/>
      <c r="U158" s="581"/>
    </row>
    <row r="159" spans="1:21" s="26" customFormat="1" ht="28.5" customHeight="1" x14ac:dyDescent="0.25">
      <c r="A159" s="1"/>
      <c r="B159" s="244" t="s">
        <v>248</v>
      </c>
      <c r="C159" s="246"/>
      <c r="D159" s="750" t="s">
        <v>1093</v>
      </c>
      <c r="E159" s="750"/>
      <c r="F159" s="79" t="s">
        <v>152</v>
      </c>
      <c r="G159" s="817">
        <v>3687610549</v>
      </c>
      <c r="H159" s="818"/>
      <c r="I159" s="819"/>
      <c r="J159" s="814" t="s">
        <v>294</v>
      </c>
      <c r="K159" s="814"/>
      <c r="L159" s="820">
        <v>43748</v>
      </c>
      <c r="M159" s="821"/>
      <c r="N159" s="133">
        <v>2787313610</v>
      </c>
      <c r="O159" s="112">
        <f>103.26/78.05</f>
        <v>1.322998078155029</v>
      </c>
      <c r="P159" s="114" t="s">
        <v>678</v>
      </c>
      <c r="Q159" s="822">
        <f>G159/O159</f>
        <v>2787313609.8145456</v>
      </c>
      <c r="R159" s="822"/>
      <c r="S159" s="581" t="s">
        <v>244</v>
      </c>
      <c r="T159" s="581"/>
      <c r="U159" s="581"/>
    </row>
    <row r="160" spans="1:21" ht="15" customHeight="1" x14ac:dyDescent="0.25">
      <c r="B160" s="244" t="s">
        <v>250</v>
      </c>
      <c r="C160" s="246"/>
      <c r="D160" s="750" t="s">
        <v>1093</v>
      </c>
      <c r="E160" s="750"/>
      <c r="F160" s="79" t="s">
        <v>152</v>
      </c>
      <c r="G160" s="817">
        <v>3768676557</v>
      </c>
      <c r="H160" s="818"/>
      <c r="I160" s="819"/>
      <c r="J160" s="814" t="s">
        <v>295</v>
      </c>
      <c r="K160" s="814"/>
      <c r="L160" s="820">
        <v>43935</v>
      </c>
      <c r="M160" s="821"/>
      <c r="N160" s="48">
        <v>2787313610</v>
      </c>
      <c r="O160" s="112">
        <f>105.53/78.05</f>
        <v>1.35208199871877</v>
      </c>
      <c r="P160" s="114" t="s">
        <v>1094</v>
      </c>
      <c r="Q160" s="822">
        <f>G160/O160</f>
        <v>2787313610.0999718</v>
      </c>
      <c r="R160" s="822"/>
      <c r="S160" s="581" t="s">
        <v>244</v>
      </c>
      <c r="T160" s="581"/>
      <c r="U160" s="581"/>
    </row>
    <row r="161" spans="1:21" ht="15" customHeight="1" x14ac:dyDescent="0.2">
      <c r="B161" s="244" t="s">
        <v>252</v>
      </c>
      <c r="C161" s="246"/>
      <c r="D161" s="750"/>
      <c r="E161" s="750"/>
      <c r="F161" s="79" t="s">
        <v>152</v>
      </c>
      <c r="G161" s="581"/>
      <c r="H161" s="581"/>
      <c r="I161" s="581"/>
      <c r="J161" s="814" t="s">
        <v>296</v>
      </c>
      <c r="K161" s="814"/>
      <c r="L161" s="750"/>
      <c r="M161" s="750"/>
      <c r="N161" s="48">
        <v>1848766139</v>
      </c>
      <c r="O161" s="224"/>
      <c r="P161" s="49"/>
      <c r="Q161" s="815">
        <v>0</v>
      </c>
      <c r="R161" s="815"/>
      <c r="S161" s="581"/>
      <c r="T161" s="581"/>
      <c r="U161" s="581"/>
    </row>
    <row r="162" spans="1:21" ht="36.75" customHeight="1" x14ac:dyDescent="0.2">
      <c r="B162" s="244" t="s">
        <v>254</v>
      </c>
      <c r="C162" s="246"/>
      <c r="D162" s="750"/>
      <c r="E162" s="750"/>
      <c r="F162" s="79" t="s">
        <v>152</v>
      </c>
      <c r="G162" s="581"/>
      <c r="H162" s="581"/>
      <c r="I162" s="581"/>
      <c r="J162" s="814" t="s">
        <v>297</v>
      </c>
      <c r="K162" s="814"/>
      <c r="L162" s="750"/>
      <c r="M162" s="750"/>
      <c r="N162" s="48">
        <v>1848766139</v>
      </c>
      <c r="O162" s="224"/>
      <c r="P162" s="49"/>
      <c r="Q162" s="815">
        <v>0</v>
      </c>
      <c r="R162" s="815"/>
      <c r="S162" s="581"/>
      <c r="T162" s="581"/>
      <c r="U162" s="581"/>
    </row>
    <row r="163" spans="1:21" ht="36.75" customHeight="1" x14ac:dyDescent="0.2">
      <c r="A163" s="26"/>
      <c r="B163" s="244" t="s">
        <v>256</v>
      </c>
      <c r="C163" s="246"/>
      <c r="D163" s="750"/>
      <c r="E163" s="750"/>
      <c r="F163" s="79" t="s">
        <v>152</v>
      </c>
      <c r="G163" s="581"/>
      <c r="H163" s="581"/>
      <c r="I163" s="581"/>
      <c r="J163" s="814" t="s">
        <v>298</v>
      </c>
      <c r="K163" s="814"/>
      <c r="L163" s="750"/>
      <c r="M163" s="750"/>
      <c r="N163" s="48">
        <v>2542964000</v>
      </c>
      <c r="O163" s="224"/>
      <c r="P163" s="49"/>
      <c r="Q163" s="816">
        <v>0</v>
      </c>
      <c r="R163" s="816"/>
      <c r="S163" s="581"/>
      <c r="T163" s="581"/>
      <c r="U163" s="581"/>
    </row>
    <row r="164" spans="1:21" ht="54.75" customHeight="1" x14ac:dyDescent="0.2">
      <c r="A164" s="26" t="s">
        <v>691</v>
      </c>
      <c r="B164" s="811" t="s">
        <v>299</v>
      </c>
      <c r="C164" s="812"/>
      <c r="D164" s="812"/>
      <c r="E164" s="812"/>
      <c r="F164" s="812"/>
      <c r="G164" s="812"/>
      <c r="H164" s="812"/>
      <c r="I164" s="812"/>
      <c r="J164" s="812"/>
      <c r="K164" s="812"/>
      <c r="L164" s="812"/>
      <c r="M164" s="812"/>
      <c r="N164" s="812"/>
      <c r="O164" s="812"/>
      <c r="P164" s="812"/>
      <c r="Q164" s="812"/>
      <c r="R164" s="812"/>
      <c r="S164" s="812"/>
      <c r="T164" s="812"/>
      <c r="U164" s="813"/>
    </row>
    <row r="165" spans="1:21" ht="81" customHeight="1" x14ac:dyDescent="0.2">
      <c r="B165" s="775" t="s">
        <v>138</v>
      </c>
      <c r="C165" s="775"/>
      <c r="D165" s="776" t="s">
        <v>139</v>
      </c>
      <c r="E165" s="776"/>
      <c r="F165" s="776" t="s">
        <v>140</v>
      </c>
      <c r="G165" s="777" t="s">
        <v>141</v>
      </c>
      <c r="H165" s="777"/>
      <c r="I165" s="777"/>
      <c r="J165" s="777"/>
      <c r="K165" s="777"/>
      <c r="L165" s="777"/>
      <c r="M165" s="777"/>
      <c r="N165" s="777" t="s">
        <v>142</v>
      </c>
      <c r="O165" s="777"/>
      <c r="P165" s="777"/>
      <c r="Q165" s="777"/>
      <c r="R165" s="777"/>
      <c r="S165" s="777" t="s">
        <v>99</v>
      </c>
      <c r="T165" s="777"/>
      <c r="U165" s="777"/>
    </row>
    <row r="166" spans="1:21" ht="39.75" customHeight="1" x14ac:dyDescent="0.2">
      <c r="B166" s="775"/>
      <c r="C166" s="775"/>
      <c r="D166" s="776"/>
      <c r="E166" s="776"/>
      <c r="F166" s="776"/>
      <c r="G166" s="757" t="s">
        <v>143</v>
      </c>
      <c r="H166" s="776"/>
      <c r="I166" s="776"/>
      <c r="J166" s="757" t="s">
        <v>144</v>
      </c>
      <c r="K166" s="757"/>
      <c r="L166" s="757" t="s">
        <v>145</v>
      </c>
      <c r="M166" s="757"/>
      <c r="N166" s="215" t="s">
        <v>146</v>
      </c>
      <c r="O166" s="215" t="s">
        <v>147</v>
      </c>
      <c r="P166" s="215" t="s">
        <v>148</v>
      </c>
      <c r="Q166" s="757" t="s">
        <v>149</v>
      </c>
      <c r="R166" s="757"/>
      <c r="S166" s="777"/>
      <c r="T166" s="777"/>
      <c r="U166" s="777"/>
    </row>
    <row r="167" spans="1:21" ht="53.25" customHeight="1" x14ac:dyDescent="0.2">
      <c r="B167" s="581" t="s">
        <v>150</v>
      </c>
      <c r="C167" s="581"/>
      <c r="D167" s="779" t="s">
        <v>487</v>
      </c>
      <c r="E167" s="750"/>
      <c r="F167" s="79" t="s">
        <v>152</v>
      </c>
      <c r="G167" s="780">
        <v>384680737</v>
      </c>
      <c r="H167" s="780"/>
      <c r="I167" s="780"/>
      <c r="J167" s="758" t="s">
        <v>153</v>
      </c>
      <c r="K167" s="758"/>
      <c r="L167" s="758" t="s">
        <v>168</v>
      </c>
      <c r="M167" s="758"/>
      <c r="N167" s="223">
        <v>350000000</v>
      </c>
      <c r="O167" s="59">
        <f>123.78/111.82</f>
        <v>1.1069576104453587</v>
      </c>
      <c r="P167" s="116" t="s">
        <v>169</v>
      </c>
      <c r="Q167" s="782">
        <f t="shared" ref="Q167:Q175" si="11">+G167/O167</f>
        <v>347511714.42349327</v>
      </c>
      <c r="R167" s="782"/>
      <c r="S167" s="581" t="s">
        <v>244</v>
      </c>
      <c r="T167" s="581"/>
      <c r="U167" s="581"/>
    </row>
    <row r="168" spans="1:21" ht="58.5" customHeight="1" x14ac:dyDescent="0.2">
      <c r="B168" s="581" t="s">
        <v>150</v>
      </c>
      <c r="C168" s="581"/>
      <c r="D168" s="779" t="s">
        <v>487</v>
      </c>
      <c r="E168" s="750"/>
      <c r="F168" s="79" t="s">
        <v>152</v>
      </c>
      <c r="G168" s="780">
        <v>2807165</v>
      </c>
      <c r="H168" s="780"/>
      <c r="I168" s="780"/>
      <c r="J168" s="758" t="s">
        <v>153</v>
      </c>
      <c r="K168" s="758"/>
      <c r="L168" s="758" t="s">
        <v>277</v>
      </c>
      <c r="M168" s="758"/>
      <c r="N168" s="223">
        <v>350000000</v>
      </c>
      <c r="O168" s="112">
        <f>126.15/111.82</f>
        <v>1.1281523877660526</v>
      </c>
      <c r="P168" s="117" t="s">
        <v>181</v>
      </c>
      <c r="Q168" s="782">
        <f t="shared" si="11"/>
        <v>2488285.297661514</v>
      </c>
      <c r="R168" s="782"/>
      <c r="S168" s="581" t="s">
        <v>244</v>
      </c>
      <c r="T168" s="581"/>
      <c r="U168" s="581"/>
    </row>
    <row r="169" spans="1:21" ht="58.5" customHeight="1" x14ac:dyDescent="0.2">
      <c r="B169" s="581" t="s">
        <v>154</v>
      </c>
      <c r="C169" s="581"/>
      <c r="D169" s="779" t="s">
        <v>487</v>
      </c>
      <c r="E169" s="750"/>
      <c r="F169" s="79" t="s">
        <v>152</v>
      </c>
      <c r="G169" s="780">
        <v>394853336</v>
      </c>
      <c r="H169" s="780"/>
      <c r="I169" s="780"/>
      <c r="J169" s="758" t="s">
        <v>300</v>
      </c>
      <c r="K169" s="758"/>
      <c r="L169" s="758" t="s">
        <v>301</v>
      </c>
      <c r="M169" s="758"/>
      <c r="N169" s="223">
        <v>350000000</v>
      </c>
      <c r="O169" s="112">
        <f>126.15/111.82</f>
        <v>1.1281523877660526</v>
      </c>
      <c r="P169" s="117" t="s">
        <v>184</v>
      </c>
      <c r="Q169" s="782">
        <f t="shared" si="11"/>
        <v>350000000.24986124</v>
      </c>
      <c r="R169" s="782"/>
      <c r="S169" s="581" t="s">
        <v>244</v>
      </c>
      <c r="T169" s="581"/>
      <c r="U169" s="581"/>
    </row>
    <row r="170" spans="1:21" ht="63" customHeight="1" x14ac:dyDescent="0.2">
      <c r="B170" s="581" t="s">
        <v>156</v>
      </c>
      <c r="C170" s="581"/>
      <c r="D170" s="779" t="s">
        <v>487</v>
      </c>
      <c r="E170" s="750"/>
      <c r="F170" s="79" t="s">
        <v>152</v>
      </c>
      <c r="G170" s="780">
        <v>417546056</v>
      </c>
      <c r="H170" s="780"/>
      <c r="I170" s="780"/>
      <c r="J170" s="758" t="s">
        <v>300</v>
      </c>
      <c r="K170" s="758"/>
      <c r="L170" s="758" t="s">
        <v>302</v>
      </c>
      <c r="M170" s="758"/>
      <c r="N170" s="223">
        <v>350000000</v>
      </c>
      <c r="O170" s="112">
        <f>133.4/111.82</f>
        <v>1.1929887318905386</v>
      </c>
      <c r="P170" s="117" t="s">
        <v>302</v>
      </c>
      <c r="Q170" s="782">
        <f t="shared" si="11"/>
        <v>349999999.86446768</v>
      </c>
      <c r="R170" s="782"/>
      <c r="S170" s="581" t="s">
        <v>244</v>
      </c>
      <c r="T170" s="581"/>
      <c r="U170" s="581"/>
    </row>
    <row r="171" spans="1:21" ht="27" customHeight="1" x14ac:dyDescent="0.2">
      <c r="B171" s="581" t="s">
        <v>158</v>
      </c>
      <c r="C171" s="581"/>
      <c r="D171" s="779" t="s">
        <v>487</v>
      </c>
      <c r="E171" s="750"/>
      <c r="F171" s="79" t="s">
        <v>152</v>
      </c>
      <c r="G171" s="780">
        <v>434604722</v>
      </c>
      <c r="H171" s="780"/>
      <c r="I171" s="780"/>
      <c r="J171" s="758" t="s">
        <v>300</v>
      </c>
      <c r="K171" s="758"/>
      <c r="L171" s="781">
        <v>43223</v>
      </c>
      <c r="M171" s="781"/>
      <c r="N171" s="223">
        <v>350000000</v>
      </c>
      <c r="O171" s="112">
        <f>141.05/111.82</f>
        <v>1.2614022536218925</v>
      </c>
      <c r="P171" s="117" t="s">
        <v>346</v>
      </c>
      <c r="Q171" s="782">
        <f t="shared" si="11"/>
        <v>344540943.02757883</v>
      </c>
      <c r="R171" s="782"/>
      <c r="S171" s="581" t="s">
        <v>244</v>
      </c>
      <c r="T171" s="581"/>
      <c r="U171" s="581"/>
    </row>
    <row r="172" spans="1:21" ht="26.25" customHeight="1" x14ac:dyDescent="0.2">
      <c r="B172" s="581" t="s">
        <v>425</v>
      </c>
      <c r="C172" s="581"/>
      <c r="D172" s="779" t="s">
        <v>487</v>
      </c>
      <c r="E172" s="750"/>
      <c r="F172" s="79" t="s">
        <v>152</v>
      </c>
      <c r="G172" s="780">
        <v>10047398</v>
      </c>
      <c r="H172" s="780"/>
      <c r="I172" s="780"/>
      <c r="J172" s="758" t="s">
        <v>300</v>
      </c>
      <c r="K172" s="758"/>
      <c r="L172" s="781">
        <v>43263</v>
      </c>
      <c r="M172" s="781"/>
      <c r="N172" s="223">
        <v>350000000</v>
      </c>
      <c r="O172" s="112">
        <f>142.06/111.82</f>
        <v>1.2704346270792346</v>
      </c>
      <c r="P172" s="117" t="s">
        <v>346</v>
      </c>
      <c r="Q172" s="782">
        <f t="shared" si="11"/>
        <v>7908630.4685344212</v>
      </c>
      <c r="R172" s="782"/>
      <c r="S172" s="581" t="s">
        <v>426</v>
      </c>
      <c r="T172" s="581"/>
      <c r="U172" s="581"/>
    </row>
    <row r="173" spans="1:21" ht="25.5" customHeight="1" x14ac:dyDescent="0.2">
      <c r="B173" s="581" t="s">
        <v>160</v>
      </c>
      <c r="C173" s="581"/>
      <c r="D173" s="779" t="s">
        <v>487</v>
      </c>
      <c r="E173" s="750"/>
      <c r="F173" s="79" t="s">
        <v>152</v>
      </c>
      <c r="G173" s="780">
        <v>446029333</v>
      </c>
      <c r="H173" s="780"/>
      <c r="I173" s="780"/>
      <c r="J173" s="758" t="s">
        <v>300</v>
      </c>
      <c r="K173" s="758"/>
      <c r="L173" s="781">
        <v>43399</v>
      </c>
      <c r="M173" s="781"/>
      <c r="N173" s="223">
        <v>350000000</v>
      </c>
      <c r="O173" s="112">
        <f>142.5/111.82</f>
        <v>1.2743695224467895</v>
      </c>
      <c r="P173" s="117" t="s">
        <v>470</v>
      </c>
      <c r="Q173" s="782">
        <f t="shared" si="11"/>
        <v>350000000.11270177</v>
      </c>
      <c r="R173" s="782"/>
      <c r="S173" s="581" t="s">
        <v>244</v>
      </c>
      <c r="T173" s="581"/>
      <c r="U173" s="581"/>
    </row>
    <row r="174" spans="1:21" ht="15" customHeight="1" x14ac:dyDescent="0.2">
      <c r="B174" s="581" t="s">
        <v>162</v>
      </c>
      <c r="C174" s="581"/>
      <c r="D174" s="779" t="s">
        <v>487</v>
      </c>
      <c r="E174" s="750"/>
      <c r="F174" s="79" t="s">
        <v>152</v>
      </c>
      <c r="G174" s="780">
        <v>477093543</v>
      </c>
      <c r="H174" s="780"/>
      <c r="I174" s="780"/>
      <c r="J174" s="758" t="s">
        <v>300</v>
      </c>
      <c r="K174" s="758"/>
      <c r="L174" s="781">
        <v>43445</v>
      </c>
      <c r="M174" s="781"/>
      <c r="N174" s="223">
        <v>350000000</v>
      </c>
      <c r="O174" s="112">
        <f>142.84/111.82</f>
        <v>1.2774101234126276</v>
      </c>
      <c r="P174" s="117" t="s">
        <v>483</v>
      </c>
      <c r="Q174" s="782">
        <f t="shared" si="11"/>
        <v>373485018.04998595</v>
      </c>
      <c r="R174" s="782"/>
      <c r="S174" s="581" t="s">
        <v>244</v>
      </c>
      <c r="T174" s="581"/>
      <c r="U174" s="581"/>
    </row>
    <row r="175" spans="1:21" ht="49.5" customHeight="1" x14ac:dyDescent="0.2">
      <c r="B175" s="581" t="s">
        <v>164</v>
      </c>
      <c r="C175" s="581"/>
      <c r="D175" s="779" t="s">
        <v>487</v>
      </c>
      <c r="E175" s="750"/>
      <c r="F175" s="79" t="s">
        <v>152</v>
      </c>
      <c r="G175" s="780">
        <v>463049327</v>
      </c>
      <c r="H175" s="780"/>
      <c r="I175" s="780"/>
      <c r="J175" s="758" t="s">
        <v>300</v>
      </c>
      <c r="K175" s="758"/>
      <c r="L175" s="781" t="s">
        <v>672</v>
      </c>
      <c r="M175" s="781"/>
      <c r="N175" s="223">
        <v>350000000</v>
      </c>
      <c r="O175" s="112">
        <f>103.26/78.05</f>
        <v>1.322998078155029</v>
      </c>
      <c r="P175" s="117" t="s">
        <v>666</v>
      </c>
      <c r="Q175" s="782">
        <f t="shared" si="11"/>
        <v>349999999.73222929</v>
      </c>
      <c r="R175" s="782"/>
      <c r="S175" s="581" t="s">
        <v>673</v>
      </c>
      <c r="T175" s="581"/>
      <c r="U175" s="581"/>
    </row>
    <row r="176" spans="1:21" ht="150" customHeight="1" x14ac:dyDescent="0.2">
      <c r="B176" s="108"/>
      <c r="C176" s="226"/>
      <c r="D176" s="136"/>
      <c r="E176" s="136"/>
      <c r="F176" s="82"/>
      <c r="G176" s="83"/>
      <c r="H176" s="83"/>
      <c r="I176" s="83"/>
      <c r="J176" s="84"/>
      <c r="K176" s="84"/>
      <c r="L176" s="84"/>
      <c r="M176" s="84"/>
      <c r="N176" s="83"/>
      <c r="O176" s="85"/>
      <c r="P176" s="86"/>
      <c r="Q176" s="225"/>
      <c r="R176" s="225"/>
      <c r="S176" s="226"/>
      <c r="T176" s="226"/>
      <c r="U176" s="226"/>
    </row>
    <row r="177" spans="1:21" ht="147.75" customHeight="1" x14ac:dyDescent="0.2">
      <c r="A177" s="1" t="s">
        <v>488</v>
      </c>
      <c r="B177" s="336" t="s">
        <v>303</v>
      </c>
      <c r="C177" s="336"/>
      <c r="D177" s="336"/>
      <c r="E177" s="336"/>
      <c r="F177" s="336"/>
      <c r="G177" s="336"/>
      <c r="H177" s="336"/>
      <c r="I177" s="336"/>
      <c r="J177" s="336"/>
      <c r="K177" s="336"/>
      <c r="L177" s="336"/>
      <c r="M177" s="336"/>
      <c r="N177" s="336"/>
      <c r="O177" s="336"/>
      <c r="P177" s="336"/>
      <c r="Q177" s="336"/>
      <c r="R177" s="336"/>
      <c r="S177" s="336"/>
      <c r="T177" s="336"/>
      <c r="U177" s="336"/>
    </row>
    <row r="178" spans="1:21" ht="39" customHeight="1" x14ac:dyDescent="0.2">
      <c r="B178" s="775" t="s">
        <v>138</v>
      </c>
      <c r="C178" s="775"/>
      <c r="D178" s="776" t="s">
        <v>139</v>
      </c>
      <c r="E178" s="776"/>
      <c r="F178" s="776" t="s">
        <v>140</v>
      </c>
      <c r="G178" s="777" t="s">
        <v>141</v>
      </c>
      <c r="H178" s="777"/>
      <c r="I178" s="777"/>
      <c r="J178" s="777"/>
      <c r="K178" s="777"/>
      <c r="L178" s="777"/>
      <c r="M178" s="777"/>
      <c r="N178" s="777" t="s">
        <v>142</v>
      </c>
      <c r="O178" s="777"/>
      <c r="P178" s="777"/>
      <c r="Q178" s="777"/>
      <c r="R178" s="777"/>
      <c r="S178" s="777" t="s">
        <v>99</v>
      </c>
      <c r="T178" s="777"/>
      <c r="U178" s="777"/>
    </row>
    <row r="179" spans="1:21" ht="36" customHeight="1" x14ac:dyDescent="0.2">
      <c r="B179" s="775"/>
      <c r="C179" s="775"/>
      <c r="D179" s="776"/>
      <c r="E179" s="776"/>
      <c r="F179" s="776"/>
      <c r="G179" s="757" t="s">
        <v>143</v>
      </c>
      <c r="H179" s="776"/>
      <c r="I179" s="776"/>
      <c r="J179" s="757" t="s">
        <v>144</v>
      </c>
      <c r="K179" s="757"/>
      <c r="L179" s="757" t="s">
        <v>145</v>
      </c>
      <c r="M179" s="757"/>
      <c r="N179" s="215" t="s">
        <v>146</v>
      </c>
      <c r="O179" s="215" t="s">
        <v>147</v>
      </c>
      <c r="P179" s="215" t="s">
        <v>148</v>
      </c>
      <c r="Q179" s="757" t="s">
        <v>149</v>
      </c>
      <c r="R179" s="757"/>
      <c r="S179" s="777"/>
      <c r="T179" s="777"/>
      <c r="U179" s="777"/>
    </row>
    <row r="180" spans="1:21" ht="52.5" customHeight="1" x14ac:dyDescent="0.25">
      <c r="B180" s="581" t="s">
        <v>150</v>
      </c>
      <c r="C180" s="581"/>
      <c r="D180" s="779" t="s">
        <v>488</v>
      </c>
      <c r="E180" s="750"/>
      <c r="F180" s="79" t="s">
        <v>152</v>
      </c>
      <c r="G180" s="763">
        <v>310301163.36000001</v>
      </c>
      <c r="H180" s="763"/>
      <c r="I180" s="763"/>
      <c r="J180" s="758" t="s">
        <v>304</v>
      </c>
      <c r="K180" s="758"/>
      <c r="L180" s="806" t="s">
        <v>168</v>
      </c>
      <c r="M180" s="760"/>
      <c r="N180" s="223">
        <v>252000000</v>
      </c>
      <c r="O180" s="59">
        <f>123.78/111.82</f>
        <v>1.1069576104453587</v>
      </c>
      <c r="P180" s="116" t="s">
        <v>169</v>
      </c>
      <c r="Q180" s="782">
        <f>+G180/O180</f>
        <v>280318921.367872</v>
      </c>
      <c r="R180" s="782"/>
      <c r="S180" s="581" t="s">
        <v>244</v>
      </c>
      <c r="T180" s="581"/>
      <c r="U180" s="581"/>
    </row>
    <row r="181" spans="1:21" ht="27.75" customHeight="1" x14ac:dyDescent="0.25">
      <c r="B181" s="581" t="s">
        <v>154</v>
      </c>
      <c r="C181" s="581"/>
      <c r="D181" s="779" t="s">
        <v>488</v>
      </c>
      <c r="E181" s="750"/>
      <c r="F181" s="79" t="s">
        <v>152</v>
      </c>
      <c r="G181" s="763">
        <v>67589211</v>
      </c>
      <c r="H181" s="763">
        <v>69485724</v>
      </c>
      <c r="I181" s="763">
        <v>69485724</v>
      </c>
      <c r="J181" s="758" t="s">
        <v>305</v>
      </c>
      <c r="K181" s="758"/>
      <c r="L181" s="806" t="s">
        <v>306</v>
      </c>
      <c r="M181" s="760"/>
      <c r="N181" s="223">
        <v>60000000</v>
      </c>
      <c r="O181" s="112">
        <f>126.15/111.82</f>
        <v>1.1281523877660526</v>
      </c>
      <c r="P181" s="117" t="s">
        <v>181</v>
      </c>
      <c r="Q181" s="782">
        <f t="shared" ref="Q181:Q188" si="12">+G181/O181</f>
        <v>59911419.532461353</v>
      </c>
      <c r="R181" s="782"/>
      <c r="S181" s="581" t="s">
        <v>244</v>
      </c>
      <c r="T181" s="581"/>
      <c r="U181" s="581"/>
    </row>
    <row r="182" spans="1:21" ht="22.5" customHeight="1" x14ac:dyDescent="0.25">
      <c r="B182" s="581" t="s">
        <v>156</v>
      </c>
      <c r="C182" s="581"/>
      <c r="D182" s="779" t="s">
        <v>488</v>
      </c>
      <c r="E182" s="750"/>
      <c r="F182" s="79" t="s">
        <v>152</v>
      </c>
      <c r="G182" s="763">
        <v>1896513</v>
      </c>
      <c r="H182" s="763">
        <v>69485724</v>
      </c>
      <c r="I182" s="763">
        <v>69485724</v>
      </c>
      <c r="J182" s="758" t="s">
        <v>305</v>
      </c>
      <c r="K182" s="758"/>
      <c r="L182" s="806" t="s">
        <v>301</v>
      </c>
      <c r="M182" s="760"/>
      <c r="N182" s="223">
        <v>60000000</v>
      </c>
      <c r="O182" s="112">
        <f>126.15/111.82</f>
        <v>1.1281523877660526</v>
      </c>
      <c r="P182" s="117" t="s">
        <v>181</v>
      </c>
      <c r="Q182" s="782">
        <f t="shared" si="12"/>
        <v>1681078.7448275862</v>
      </c>
      <c r="R182" s="782"/>
      <c r="S182" s="581" t="s">
        <v>244</v>
      </c>
      <c r="T182" s="581"/>
      <c r="U182" s="581"/>
    </row>
    <row r="183" spans="1:21" ht="18.75" customHeight="1" x14ac:dyDescent="0.25">
      <c r="B183" s="581" t="s">
        <v>158</v>
      </c>
      <c r="C183" s="581"/>
      <c r="D183" s="779" t="s">
        <v>488</v>
      </c>
      <c r="E183" s="750"/>
      <c r="F183" s="79" t="s">
        <v>152</v>
      </c>
      <c r="G183" s="763">
        <v>71162374</v>
      </c>
      <c r="H183" s="763">
        <v>71162374</v>
      </c>
      <c r="I183" s="763">
        <v>71162374</v>
      </c>
      <c r="J183" s="758"/>
      <c r="K183" s="758"/>
      <c r="L183" s="806" t="s">
        <v>307</v>
      </c>
      <c r="M183" s="760"/>
      <c r="N183" s="223">
        <v>60000000</v>
      </c>
      <c r="O183" s="112">
        <f>132.58/111.82</f>
        <v>1.1856555177964587</v>
      </c>
      <c r="P183" s="117" t="s">
        <v>204</v>
      </c>
      <c r="Q183" s="782">
        <f t="shared" si="12"/>
        <v>60019434.761502482</v>
      </c>
      <c r="R183" s="782"/>
      <c r="S183" s="581" t="s">
        <v>244</v>
      </c>
      <c r="T183" s="581"/>
      <c r="U183" s="581"/>
    </row>
    <row r="184" spans="1:21" ht="18.75" customHeight="1" x14ac:dyDescent="0.25">
      <c r="B184" s="581" t="s">
        <v>160</v>
      </c>
      <c r="C184" s="581"/>
      <c r="D184" s="779" t="s">
        <v>488</v>
      </c>
      <c r="E184" s="750"/>
      <c r="F184" s="79" t="s">
        <v>152</v>
      </c>
      <c r="G184" s="763">
        <v>71579324</v>
      </c>
      <c r="H184" s="763">
        <v>71579324</v>
      </c>
      <c r="I184" s="763">
        <v>71579324</v>
      </c>
      <c r="J184" s="758" t="s">
        <v>308</v>
      </c>
      <c r="K184" s="758"/>
      <c r="L184" s="806" t="s">
        <v>309</v>
      </c>
      <c r="M184" s="760"/>
      <c r="N184" s="223">
        <v>60000000</v>
      </c>
      <c r="O184" s="112">
        <f>133.4/111.82</f>
        <v>1.1929887318905386</v>
      </c>
      <c r="P184" s="117" t="s">
        <v>217</v>
      </c>
      <c r="Q184" s="782">
        <f t="shared" si="12"/>
        <v>60000000.072563708</v>
      </c>
      <c r="R184" s="782"/>
      <c r="S184" s="581" t="s">
        <v>244</v>
      </c>
      <c r="T184" s="581"/>
      <c r="U184" s="581"/>
    </row>
    <row r="185" spans="1:21" ht="15.75" customHeight="1" x14ac:dyDescent="0.25">
      <c r="B185" s="581" t="s">
        <v>162</v>
      </c>
      <c r="C185" s="581"/>
      <c r="D185" s="779" t="s">
        <v>488</v>
      </c>
      <c r="E185" s="750"/>
      <c r="F185" s="79" t="s">
        <v>152</v>
      </c>
      <c r="G185" s="763">
        <v>300633160</v>
      </c>
      <c r="H185" s="763">
        <v>71579324</v>
      </c>
      <c r="I185" s="763">
        <v>71579324</v>
      </c>
      <c r="J185" s="758" t="s">
        <v>310</v>
      </c>
      <c r="K185" s="758"/>
      <c r="L185" s="806" t="s">
        <v>309</v>
      </c>
      <c r="M185" s="760"/>
      <c r="N185" s="223">
        <v>252000000</v>
      </c>
      <c r="O185" s="112">
        <f>133.4/111.82</f>
        <v>1.1929887318905386</v>
      </c>
      <c r="P185" s="117" t="s">
        <v>217</v>
      </c>
      <c r="Q185" s="782">
        <f t="shared" si="12"/>
        <v>251999999.63418287</v>
      </c>
      <c r="R185" s="782"/>
      <c r="S185" s="581" t="s">
        <v>244</v>
      </c>
      <c r="T185" s="581"/>
      <c r="U185" s="581"/>
    </row>
    <row r="186" spans="1:21" ht="15.75" customHeight="1" x14ac:dyDescent="0.25">
      <c r="B186" s="581" t="s">
        <v>164</v>
      </c>
      <c r="C186" s="581"/>
      <c r="D186" s="779" t="s">
        <v>488</v>
      </c>
      <c r="E186" s="750"/>
      <c r="F186" s="79" t="s">
        <v>152</v>
      </c>
      <c r="G186" s="763">
        <v>73891969</v>
      </c>
      <c r="H186" s="763">
        <v>71579324</v>
      </c>
      <c r="I186" s="763">
        <v>71579324</v>
      </c>
      <c r="J186" s="758" t="s">
        <v>311</v>
      </c>
      <c r="K186" s="758"/>
      <c r="L186" s="806" t="s">
        <v>312</v>
      </c>
      <c r="M186" s="760"/>
      <c r="N186" s="223">
        <v>60000000</v>
      </c>
      <c r="O186" s="112">
        <f>137.71/111.82</f>
        <v>1.2315328206045431</v>
      </c>
      <c r="P186" s="117" t="s">
        <v>313</v>
      </c>
      <c r="Q186" s="782">
        <f t="shared" si="12"/>
        <v>59999999.808147557</v>
      </c>
      <c r="R186" s="782"/>
      <c r="S186" s="581" t="s">
        <v>244</v>
      </c>
      <c r="T186" s="581"/>
      <c r="U186" s="581"/>
    </row>
    <row r="187" spans="1:21" ht="15.75" customHeight="1" x14ac:dyDescent="0.25">
      <c r="B187" s="581" t="s">
        <v>166</v>
      </c>
      <c r="C187" s="581"/>
      <c r="D187" s="779" t="s">
        <v>488</v>
      </c>
      <c r="E187" s="750"/>
      <c r="F187" s="79" t="s">
        <v>152</v>
      </c>
      <c r="G187" s="763">
        <v>74503666</v>
      </c>
      <c r="H187" s="763">
        <v>71579324</v>
      </c>
      <c r="I187" s="763">
        <v>71579324</v>
      </c>
      <c r="J187" s="758" t="s">
        <v>314</v>
      </c>
      <c r="K187" s="758"/>
      <c r="L187" s="806" t="s">
        <v>315</v>
      </c>
      <c r="M187" s="760"/>
      <c r="N187" s="223">
        <v>60000000</v>
      </c>
      <c r="O187" s="112">
        <f>138.85/111.82</f>
        <v>1.2417277767841173</v>
      </c>
      <c r="P187" s="117" t="s">
        <v>316</v>
      </c>
      <c r="Q187" s="782">
        <f t="shared" si="12"/>
        <v>59999999.511127122</v>
      </c>
      <c r="R187" s="782"/>
      <c r="S187" s="581" t="s">
        <v>317</v>
      </c>
      <c r="T187" s="581"/>
      <c r="U187" s="581"/>
    </row>
    <row r="188" spans="1:21" ht="15.75" customHeight="1" x14ac:dyDescent="0.25">
      <c r="B188" s="581" t="s">
        <v>248</v>
      </c>
      <c r="C188" s="581"/>
      <c r="D188" s="779" t="s">
        <v>488</v>
      </c>
      <c r="E188" s="750"/>
      <c r="F188" s="79" t="s">
        <v>152</v>
      </c>
      <c r="G188" s="763">
        <f>387419066-74503667</f>
        <v>312915399</v>
      </c>
      <c r="H188" s="763">
        <v>71579324</v>
      </c>
      <c r="I188" s="763">
        <v>71579324</v>
      </c>
      <c r="J188" s="758" t="s">
        <v>318</v>
      </c>
      <c r="K188" s="758"/>
      <c r="L188" s="806" t="s">
        <v>315</v>
      </c>
      <c r="M188" s="760"/>
      <c r="N188" s="223">
        <v>252000000</v>
      </c>
      <c r="O188" s="112">
        <f>138.85/111.82</f>
        <v>1.2417277767841173</v>
      </c>
      <c r="P188" s="117" t="s">
        <v>316</v>
      </c>
      <c r="Q188" s="782">
        <f t="shared" si="12"/>
        <v>251999999.39632699</v>
      </c>
      <c r="R188" s="782"/>
      <c r="S188" s="581" t="s">
        <v>319</v>
      </c>
      <c r="T188" s="581"/>
      <c r="U188" s="581"/>
    </row>
    <row r="189" spans="1:21" ht="15.75" customHeight="1" x14ac:dyDescent="0.25">
      <c r="B189" s="581" t="s">
        <v>250</v>
      </c>
      <c r="C189" s="581"/>
      <c r="D189" s="779" t="s">
        <v>488</v>
      </c>
      <c r="E189" s="750"/>
      <c r="F189" s="79" t="s">
        <v>152</v>
      </c>
      <c r="G189" s="789">
        <v>76344124.489999995</v>
      </c>
      <c r="H189" s="763">
        <v>71579324</v>
      </c>
      <c r="I189" s="763">
        <v>71579324</v>
      </c>
      <c r="J189" s="758" t="s">
        <v>443</v>
      </c>
      <c r="K189" s="758"/>
      <c r="L189" s="790">
        <v>43305</v>
      </c>
      <c r="M189" s="760"/>
      <c r="N189" s="223">
        <v>60000000</v>
      </c>
      <c r="O189" s="112">
        <f>142.28/111.82</f>
        <v>1.272402074763012</v>
      </c>
      <c r="P189" s="117" t="s">
        <v>444</v>
      </c>
      <c r="Q189" s="782">
        <f>+G189/O189</f>
        <v>60000000.003315993</v>
      </c>
      <c r="R189" s="782"/>
      <c r="S189" s="581" t="s">
        <v>317</v>
      </c>
      <c r="T189" s="581"/>
      <c r="U189" s="581"/>
    </row>
    <row r="190" spans="1:21" ht="15.75" x14ac:dyDescent="0.25">
      <c r="B190" s="581" t="s">
        <v>252</v>
      </c>
      <c r="C190" s="581"/>
      <c r="D190" s="779" t="s">
        <v>488</v>
      </c>
      <c r="E190" s="750"/>
      <c r="F190" s="79" t="s">
        <v>152</v>
      </c>
      <c r="G190" s="789">
        <v>398551959</v>
      </c>
      <c r="H190" s="763">
        <v>71579324</v>
      </c>
      <c r="I190" s="763">
        <v>71579324</v>
      </c>
      <c r="J190" s="758" t="s">
        <v>497</v>
      </c>
      <c r="K190" s="758"/>
      <c r="L190" s="790">
        <v>43445</v>
      </c>
      <c r="M190" s="760"/>
      <c r="N190" s="223">
        <f>60000000+252000000</f>
        <v>312000000</v>
      </c>
      <c r="O190" s="112">
        <f>142.84/111.82</f>
        <v>1.2774101234126276</v>
      </c>
      <c r="P190" s="117" t="s">
        <v>489</v>
      </c>
      <c r="Q190" s="782">
        <f>+G190/O190</f>
        <v>312000000.38770646</v>
      </c>
      <c r="R190" s="782"/>
      <c r="S190" s="581" t="s">
        <v>244</v>
      </c>
      <c r="T190" s="581"/>
      <c r="U190" s="581"/>
    </row>
    <row r="191" spans="1:21" ht="15.75" x14ac:dyDescent="0.25">
      <c r="B191" s="581" t="s">
        <v>254</v>
      </c>
      <c r="C191" s="581"/>
      <c r="D191" s="779" t="s">
        <v>488</v>
      </c>
      <c r="E191" s="750"/>
      <c r="F191" s="79" t="s">
        <v>152</v>
      </c>
      <c r="G191" s="789">
        <v>79133889</v>
      </c>
      <c r="H191" s="763">
        <v>71579324</v>
      </c>
      <c r="I191" s="763">
        <v>71579324</v>
      </c>
      <c r="J191" s="758" t="s">
        <v>602</v>
      </c>
      <c r="K191" s="758"/>
      <c r="L191" s="790">
        <v>43686</v>
      </c>
      <c r="M191" s="760"/>
      <c r="N191" s="223">
        <v>60000000</v>
      </c>
      <c r="O191" s="112">
        <f>102.71/78.05</f>
        <v>1.3159513132607303</v>
      </c>
      <c r="P191" s="117" t="s">
        <v>603</v>
      </c>
      <c r="Q191" s="782">
        <f>+G191/O191</f>
        <v>60134359.2293837</v>
      </c>
      <c r="R191" s="782"/>
      <c r="S191" s="581" t="s">
        <v>317</v>
      </c>
      <c r="T191" s="581"/>
      <c r="U191" s="581"/>
    </row>
    <row r="192" spans="1:21" ht="15" customHeight="1" x14ac:dyDescent="0.25">
      <c r="B192" s="581" t="s">
        <v>256</v>
      </c>
      <c r="C192" s="581"/>
      <c r="D192" s="779" t="s">
        <v>488</v>
      </c>
      <c r="E192" s="750"/>
      <c r="F192" s="79" t="s">
        <v>152</v>
      </c>
      <c r="G192" s="789">
        <v>333395516</v>
      </c>
      <c r="H192" s="763">
        <v>71579324</v>
      </c>
      <c r="I192" s="763">
        <v>71579324</v>
      </c>
      <c r="J192" s="758" t="s">
        <v>674</v>
      </c>
      <c r="K192" s="758"/>
      <c r="L192" s="790">
        <v>43748</v>
      </c>
      <c r="M192" s="760"/>
      <c r="N192" s="223">
        <v>252000000</v>
      </c>
      <c r="O192" s="112">
        <f>103.26/78.05</f>
        <v>1.322998078155029</v>
      </c>
      <c r="P192" s="117" t="s">
        <v>666</v>
      </c>
      <c r="Q192" s="782">
        <f>+G192/O192</f>
        <v>252000000.23048612</v>
      </c>
      <c r="R192" s="782"/>
      <c r="S192" s="581" t="s">
        <v>675</v>
      </c>
      <c r="T192" s="581"/>
      <c r="U192" s="581"/>
    </row>
    <row r="193" spans="1:26" ht="15" customHeight="1" x14ac:dyDescent="0.25">
      <c r="B193" s="581" t="s">
        <v>258</v>
      </c>
      <c r="C193" s="581"/>
      <c r="D193" s="779" t="s">
        <v>488</v>
      </c>
      <c r="E193" s="750"/>
      <c r="F193" s="79" t="s">
        <v>152</v>
      </c>
      <c r="G193" s="789">
        <v>79795004</v>
      </c>
      <c r="H193" s="763"/>
      <c r="I193" s="135"/>
      <c r="J193" s="758" t="s">
        <v>685</v>
      </c>
      <c r="K193" s="758"/>
      <c r="L193" s="790">
        <v>43844</v>
      </c>
      <c r="M193" s="760"/>
      <c r="N193" s="223">
        <v>60000000</v>
      </c>
      <c r="O193" s="112">
        <f>103.8/78.05</f>
        <v>1.3299167200512492</v>
      </c>
      <c r="P193" s="117" t="s">
        <v>686</v>
      </c>
      <c r="Q193" s="782">
        <f>+G193/O193</f>
        <v>60000000.599229291</v>
      </c>
      <c r="R193" s="782"/>
      <c r="S193" s="581" t="s">
        <v>317</v>
      </c>
      <c r="T193" s="581"/>
      <c r="U193" s="581"/>
    </row>
    <row r="194" spans="1:26" ht="15" customHeight="1" x14ac:dyDescent="0.2">
      <c r="B194" s="226"/>
      <c r="C194" s="226"/>
      <c r="D194" s="136"/>
      <c r="E194" s="136"/>
      <c r="F194" s="82"/>
      <c r="G194" s="87"/>
      <c r="H194" s="87"/>
      <c r="I194" s="87"/>
      <c r="J194" s="84"/>
      <c r="K194" s="84"/>
      <c r="L194" s="88"/>
      <c r="M194" s="136"/>
      <c r="N194" s="83"/>
      <c r="O194" s="85"/>
      <c r="P194" s="86"/>
      <c r="Q194" s="225"/>
      <c r="R194" s="225"/>
      <c r="S194" s="226"/>
      <c r="T194" s="226"/>
      <c r="U194" s="226"/>
    </row>
    <row r="195" spans="1:26" ht="15.75" customHeight="1" x14ac:dyDescent="0.2"/>
    <row r="196" spans="1:26" ht="15.75" customHeight="1" x14ac:dyDescent="0.2"/>
    <row r="197" spans="1:26" ht="15" customHeight="1" x14ac:dyDescent="0.2">
      <c r="A197" s="1" t="s">
        <v>692</v>
      </c>
      <c r="B197" s="811" t="s">
        <v>320</v>
      </c>
      <c r="C197" s="812"/>
      <c r="D197" s="812"/>
      <c r="E197" s="812"/>
      <c r="F197" s="812"/>
      <c r="G197" s="812"/>
      <c r="H197" s="812"/>
      <c r="I197" s="812"/>
      <c r="J197" s="812"/>
      <c r="K197" s="812"/>
      <c r="L197" s="812"/>
      <c r="M197" s="812"/>
      <c r="N197" s="812"/>
      <c r="O197" s="812"/>
      <c r="P197" s="812"/>
      <c r="Q197" s="812"/>
      <c r="R197" s="812"/>
      <c r="S197" s="812"/>
      <c r="T197" s="812"/>
      <c r="U197" s="813"/>
    </row>
    <row r="198" spans="1:26" ht="15" customHeight="1" x14ac:dyDescent="0.2">
      <c r="B198" s="775" t="s">
        <v>138</v>
      </c>
      <c r="C198" s="775"/>
      <c r="D198" s="776" t="s">
        <v>139</v>
      </c>
      <c r="E198" s="776"/>
      <c r="F198" s="776" t="s">
        <v>140</v>
      </c>
      <c r="G198" s="777" t="s">
        <v>141</v>
      </c>
      <c r="H198" s="777"/>
      <c r="I198" s="777"/>
      <c r="J198" s="777"/>
      <c r="K198" s="777"/>
      <c r="L198" s="777"/>
      <c r="M198" s="777"/>
      <c r="N198" s="777" t="s">
        <v>142</v>
      </c>
      <c r="O198" s="777"/>
      <c r="P198" s="777"/>
      <c r="Q198" s="777"/>
      <c r="R198" s="777"/>
      <c r="S198" s="777" t="s">
        <v>99</v>
      </c>
      <c r="T198" s="777"/>
      <c r="U198" s="777"/>
    </row>
    <row r="199" spans="1:26" ht="15" customHeight="1" x14ac:dyDescent="0.2">
      <c r="B199" s="775"/>
      <c r="C199" s="775"/>
      <c r="D199" s="776"/>
      <c r="E199" s="776"/>
      <c r="F199" s="776"/>
      <c r="G199" s="757" t="s">
        <v>143</v>
      </c>
      <c r="H199" s="776"/>
      <c r="I199" s="776"/>
      <c r="J199" s="757" t="s">
        <v>144</v>
      </c>
      <c r="K199" s="757"/>
      <c r="L199" s="757" t="s">
        <v>145</v>
      </c>
      <c r="M199" s="757"/>
      <c r="N199" s="215" t="s">
        <v>146</v>
      </c>
      <c r="O199" s="215" t="s">
        <v>147</v>
      </c>
      <c r="P199" s="215" t="s">
        <v>148</v>
      </c>
      <c r="Q199" s="757" t="s">
        <v>149</v>
      </c>
      <c r="R199" s="757"/>
      <c r="S199" s="777"/>
      <c r="T199" s="777"/>
      <c r="U199" s="777"/>
      <c r="V199" s="809"/>
      <c r="W199" s="809"/>
      <c r="X199" s="810"/>
      <c r="Y199" s="810"/>
      <c r="Z199" s="810"/>
    </row>
    <row r="200" spans="1:26" ht="15" customHeight="1" x14ac:dyDescent="0.25">
      <c r="B200" s="244" t="s">
        <v>150</v>
      </c>
      <c r="C200" s="246"/>
      <c r="D200" s="779" t="s">
        <v>52</v>
      </c>
      <c r="E200" s="750"/>
      <c r="F200" s="79" t="s">
        <v>152</v>
      </c>
      <c r="G200" s="1075">
        <v>1137653386</v>
      </c>
      <c r="H200" s="1075"/>
      <c r="I200" s="1075"/>
      <c r="J200" s="758" t="s">
        <v>321</v>
      </c>
      <c r="K200" s="758"/>
      <c r="L200" s="806" t="s">
        <v>322</v>
      </c>
      <c r="M200" s="760"/>
      <c r="N200" s="115">
        <v>923770253.59000003</v>
      </c>
      <c r="O200" s="59">
        <f>137.71/111.82</f>
        <v>1.2315328206045431</v>
      </c>
      <c r="P200" s="113" t="s">
        <v>260</v>
      </c>
      <c r="Q200" s="761">
        <f t="shared" ref="Q200:Q236" si="13">+G200/O200</f>
        <v>923770253.59465539</v>
      </c>
      <c r="R200" s="762"/>
      <c r="S200" s="581" t="s">
        <v>244</v>
      </c>
      <c r="T200" s="581"/>
      <c r="U200" s="581"/>
    </row>
    <row r="201" spans="1:26" ht="15" customHeight="1" x14ac:dyDescent="0.25">
      <c r="B201" s="244" t="s">
        <v>154</v>
      </c>
      <c r="C201" s="246"/>
      <c r="D201" s="750" t="s">
        <v>52</v>
      </c>
      <c r="E201" s="750"/>
      <c r="F201" s="79" t="s">
        <v>152</v>
      </c>
      <c r="G201" s="1075">
        <v>1138975183</v>
      </c>
      <c r="H201" s="1075"/>
      <c r="I201" s="1075"/>
      <c r="J201" s="758" t="s">
        <v>323</v>
      </c>
      <c r="K201" s="758"/>
      <c r="L201" s="806" t="s">
        <v>324</v>
      </c>
      <c r="M201" s="760"/>
      <c r="N201" s="115">
        <v>923770253.59000003</v>
      </c>
      <c r="O201" s="59">
        <f>137.87/111.82</f>
        <v>1.2329636916472904</v>
      </c>
      <c r="P201" s="113" t="s">
        <v>263</v>
      </c>
      <c r="Q201" s="761">
        <f t="shared" si="13"/>
        <v>923770254.31972146</v>
      </c>
      <c r="R201" s="762"/>
      <c r="S201" s="581" t="s">
        <v>244</v>
      </c>
      <c r="T201" s="581"/>
      <c r="U201" s="581"/>
    </row>
    <row r="202" spans="1:26" ht="15" customHeight="1" x14ac:dyDescent="0.25">
      <c r="B202" s="244" t="s">
        <v>156</v>
      </c>
      <c r="C202" s="246"/>
      <c r="D202" s="750" t="s">
        <v>52</v>
      </c>
      <c r="E202" s="750"/>
      <c r="F202" s="79" t="s">
        <v>152</v>
      </c>
      <c r="G202" s="1075">
        <v>1139966530</v>
      </c>
      <c r="H202" s="1075"/>
      <c r="I202" s="1075"/>
      <c r="J202" s="758" t="s">
        <v>325</v>
      </c>
      <c r="K202" s="758"/>
      <c r="L202" s="806" t="s">
        <v>326</v>
      </c>
      <c r="M202" s="760"/>
      <c r="N202" s="115">
        <v>923770253.59000003</v>
      </c>
      <c r="O202" s="59">
        <f>137.99/111.82</f>
        <v>1.2340368449293508</v>
      </c>
      <c r="P202" s="113" t="s">
        <v>327</v>
      </c>
      <c r="Q202" s="761">
        <f t="shared" si="13"/>
        <v>923770254.25465608</v>
      </c>
      <c r="R202" s="762"/>
      <c r="S202" s="581" t="s">
        <v>244</v>
      </c>
      <c r="T202" s="581"/>
      <c r="U202" s="581"/>
    </row>
    <row r="203" spans="1:26" ht="15" customHeight="1" x14ac:dyDescent="0.25">
      <c r="B203" s="244" t="s">
        <v>158</v>
      </c>
      <c r="C203" s="246"/>
      <c r="D203" s="750" t="s">
        <v>52</v>
      </c>
      <c r="E203" s="750"/>
      <c r="F203" s="79" t="s">
        <v>152</v>
      </c>
      <c r="G203" s="1075">
        <v>1140462203</v>
      </c>
      <c r="H203" s="1075"/>
      <c r="I203" s="1075"/>
      <c r="J203" s="758" t="s">
        <v>328</v>
      </c>
      <c r="K203" s="758"/>
      <c r="L203" s="806" t="s">
        <v>288</v>
      </c>
      <c r="M203" s="760"/>
      <c r="N203" s="115">
        <v>923770253.59000003</v>
      </c>
      <c r="O203" s="59">
        <f>138.05/111.82</f>
        <v>1.2345734215703812</v>
      </c>
      <c r="P203" s="113" t="s">
        <v>329</v>
      </c>
      <c r="Q203" s="761">
        <f t="shared" si="13"/>
        <v>923770253.81716752</v>
      </c>
      <c r="R203" s="762"/>
      <c r="S203" s="581" t="s">
        <v>244</v>
      </c>
      <c r="T203" s="581"/>
      <c r="U203" s="581"/>
    </row>
    <row r="204" spans="1:26" ht="15" customHeight="1" x14ac:dyDescent="0.25">
      <c r="B204" s="244" t="s">
        <v>160</v>
      </c>
      <c r="C204" s="246"/>
      <c r="D204" s="750" t="s">
        <v>52</v>
      </c>
      <c r="E204" s="750"/>
      <c r="F204" s="79" t="s">
        <v>152</v>
      </c>
      <c r="G204" s="1075">
        <v>1140627428</v>
      </c>
      <c r="H204" s="1075"/>
      <c r="I204" s="1075"/>
      <c r="J204" s="758" t="s">
        <v>330</v>
      </c>
      <c r="K204" s="758"/>
      <c r="L204" s="806" t="s">
        <v>331</v>
      </c>
      <c r="M204" s="760"/>
      <c r="N204" s="115">
        <v>923770253.59000003</v>
      </c>
      <c r="O204" s="59">
        <f>138.07/111.82</f>
        <v>1.2347522804507245</v>
      </c>
      <c r="P204" s="113" t="s">
        <v>332</v>
      </c>
      <c r="Q204" s="761">
        <f t="shared" si="13"/>
        <v>923770254.21134198</v>
      </c>
      <c r="R204" s="762"/>
      <c r="S204" s="581" t="s">
        <v>244</v>
      </c>
      <c r="T204" s="581"/>
      <c r="U204" s="581"/>
    </row>
    <row r="205" spans="1:26" ht="15" customHeight="1" x14ac:dyDescent="0.25">
      <c r="B205" s="244" t="s">
        <v>162</v>
      </c>
      <c r="C205" s="246"/>
      <c r="D205" s="750" t="s">
        <v>52</v>
      </c>
      <c r="E205" s="750"/>
      <c r="F205" s="79" t="s">
        <v>152</v>
      </c>
      <c r="G205" s="1075">
        <v>1142692734</v>
      </c>
      <c r="H205" s="1075"/>
      <c r="I205" s="1075"/>
      <c r="J205" s="758" t="s">
        <v>333</v>
      </c>
      <c r="K205" s="758"/>
      <c r="L205" s="806" t="s">
        <v>334</v>
      </c>
      <c r="M205" s="760"/>
      <c r="N205" s="115">
        <v>923770253.59000003</v>
      </c>
      <c r="O205" s="59">
        <f>138.32/111.82</f>
        <v>1.2369880164550171</v>
      </c>
      <c r="P205" s="113" t="s">
        <v>335</v>
      </c>
      <c r="Q205" s="761">
        <f t="shared" si="13"/>
        <v>923770253.87420464</v>
      </c>
      <c r="R205" s="762"/>
      <c r="S205" s="581" t="s">
        <v>244</v>
      </c>
      <c r="T205" s="581"/>
      <c r="U205" s="581"/>
    </row>
    <row r="206" spans="1:26" ht="15" customHeight="1" x14ac:dyDescent="0.25">
      <c r="B206" s="244" t="s">
        <v>164</v>
      </c>
      <c r="C206" s="246"/>
      <c r="D206" s="750" t="s">
        <v>52</v>
      </c>
      <c r="E206" s="750"/>
      <c r="F206" s="79" t="s">
        <v>152</v>
      </c>
      <c r="G206" s="1075">
        <v>1147071184</v>
      </c>
      <c r="H206" s="1075"/>
      <c r="I206" s="1075"/>
      <c r="J206" s="758" t="s">
        <v>336</v>
      </c>
      <c r="K206" s="758"/>
      <c r="L206" s="806" t="s">
        <v>315</v>
      </c>
      <c r="M206" s="760"/>
      <c r="N206" s="115">
        <v>923770253.59000003</v>
      </c>
      <c r="O206" s="59">
        <f>138.85/111.82</f>
        <v>1.2417277767841173</v>
      </c>
      <c r="P206" s="113" t="s">
        <v>337</v>
      </c>
      <c r="Q206" s="761">
        <f t="shared" si="13"/>
        <v>923770254.19431043</v>
      </c>
      <c r="R206" s="762"/>
      <c r="S206" s="581" t="s">
        <v>244</v>
      </c>
      <c r="T206" s="581"/>
      <c r="U206" s="581"/>
    </row>
    <row r="207" spans="1:26" ht="15" customHeight="1" x14ac:dyDescent="0.25">
      <c r="B207" s="244" t="s">
        <v>166</v>
      </c>
      <c r="C207" s="246"/>
      <c r="D207" s="750" t="s">
        <v>52</v>
      </c>
      <c r="E207" s="750"/>
      <c r="F207" s="79" t="s">
        <v>152</v>
      </c>
      <c r="G207" s="1075">
        <v>1154258450</v>
      </c>
      <c r="H207" s="1075"/>
      <c r="I207" s="1075"/>
      <c r="J207" s="758" t="s">
        <v>338</v>
      </c>
      <c r="K207" s="758"/>
      <c r="L207" s="806" t="s">
        <v>339</v>
      </c>
      <c r="M207" s="760"/>
      <c r="N207" s="115">
        <v>923770253.59000003</v>
      </c>
      <c r="O207" s="59">
        <f>139.72/111.82</f>
        <v>1.2495081380790556</v>
      </c>
      <c r="P207" s="113" t="s">
        <v>340</v>
      </c>
      <c r="Q207" s="761">
        <f t="shared" si="13"/>
        <v>923770253.9292872</v>
      </c>
      <c r="R207" s="762"/>
      <c r="S207" s="581" t="s">
        <v>244</v>
      </c>
      <c r="T207" s="581"/>
      <c r="U207" s="581"/>
    </row>
    <row r="208" spans="1:26" ht="15" customHeight="1" x14ac:dyDescent="0.25">
      <c r="B208" s="244" t="s">
        <v>248</v>
      </c>
      <c r="C208" s="246"/>
      <c r="D208" s="807" t="s">
        <v>52</v>
      </c>
      <c r="E208" s="808"/>
      <c r="F208" s="79" t="s">
        <v>152</v>
      </c>
      <c r="G208" s="1075">
        <v>1162437063</v>
      </c>
      <c r="H208" s="1075"/>
      <c r="I208" s="1075"/>
      <c r="J208" s="758" t="s">
        <v>341</v>
      </c>
      <c r="K208" s="758"/>
      <c r="L208" s="806" t="s">
        <v>342</v>
      </c>
      <c r="M208" s="760"/>
      <c r="N208" s="115">
        <v>923770253.59000003</v>
      </c>
      <c r="O208" s="59">
        <f>140.71/111.82</f>
        <v>1.2583616526560546</v>
      </c>
      <c r="P208" s="113" t="s">
        <v>343</v>
      </c>
      <c r="Q208" s="761">
        <f t="shared" si="13"/>
        <v>923770253.60429239</v>
      </c>
      <c r="R208" s="762"/>
      <c r="S208" s="581" t="s">
        <v>244</v>
      </c>
      <c r="T208" s="581"/>
      <c r="U208" s="581"/>
    </row>
    <row r="209" spans="2:21" ht="15" customHeight="1" x14ac:dyDescent="0.25">
      <c r="B209" s="244" t="s">
        <v>250</v>
      </c>
      <c r="C209" s="246"/>
      <c r="D209" s="750" t="s">
        <v>52</v>
      </c>
      <c r="E209" s="750"/>
      <c r="F209" s="79" t="s">
        <v>152</v>
      </c>
      <c r="G209" s="1075">
        <v>1165245880</v>
      </c>
      <c r="H209" s="1075"/>
      <c r="I209" s="1075"/>
      <c r="J209" s="758" t="s">
        <v>344</v>
      </c>
      <c r="K209" s="758"/>
      <c r="L209" s="806" t="s">
        <v>345</v>
      </c>
      <c r="M209" s="760"/>
      <c r="N209" s="115">
        <v>923770253.59000003</v>
      </c>
      <c r="O209" s="118">
        <f>141.05/111.82</f>
        <v>1.2614022536218925</v>
      </c>
      <c r="P209" s="113" t="s">
        <v>346</v>
      </c>
      <c r="Q209" s="761">
        <f t="shared" si="13"/>
        <v>923770253.82204878</v>
      </c>
      <c r="R209" s="762"/>
      <c r="S209" s="581" t="s">
        <v>244</v>
      </c>
      <c r="T209" s="581"/>
      <c r="U209" s="581"/>
    </row>
    <row r="210" spans="2:21" ht="15" customHeight="1" x14ac:dyDescent="0.25">
      <c r="B210" s="244" t="s">
        <v>252</v>
      </c>
      <c r="C210" s="246"/>
      <c r="D210" s="750" t="s">
        <v>52</v>
      </c>
      <c r="E210" s="750"/>
      <c r="F210" s="79" t="s">
        <v>152</v>
      </c>
      <c r="G210" s="1075">
        <v>1170615677</v>
      </c>
      <c r="H210" s="1075"/>
      <c r="I210" s="1075"/>
      <c r="J210" s="758" t="s">
        <v>437</v>
      </c>
      <c r="K210" s="758"/>
      <c r="L210" s="806" t="s">
        <v>427</v>
      </c>
      <c r="M210" s="760"/>
      <c r="N210" s="115">
        <v>923770253.59000003</v>
      </c>
      <c r="O210" s="118">
        <f>141.7/111.82</f>
        <v>1.2672151672330532</v>
      </c>
      <c r="P210" s="113" t="s">
        <v>291</v>
      </c>
      <c r="Q210" s="761">
        <f t="shared" si="13"/>
        <v>923770254.07297099</v>
      </c>
      <c r="R210" s="762"/>
      <c r="S210" s="581" t="s">
        <v>244</v>
      </c>
      <c r="T210" s="581"/>
      <c r="U210" s="581"/>
    </row>
    <row r="211" spans="2:21" ht="15" customHeight="1" x14ac:dyDescent="0.25">
      <c r="B211" s="244" t="s">
        <v>254</v>
      </c>
      <c r="C211" s="246"/>
      <c r="D211" s="807" t="s">
        <v>52</v>
      </c>
      <c r="E211" s="808"/>
      <c r="F211" s="79" t="s">
        <v>152</v>
      </c>
      <c r="G211" s="1075">
        <v>1173589718</v>
      </c>
      <c r="H211" s="1075"/>
      <c r="I211" s="1075"/>
      <c r="J211" s="758" t="s">
        <v>438</v>
      </c>
      <c r="K211" s="758"/>
      <c r="L211" s="806" t="s">
        <v>439</v>
      </c>
      <c r="M211" s="760"/>
      <c r="N211" s="115">
        <v>923770253.59000003</v>
      </c>
      <c r="O211" s="118">
        <f>142.06/111.82</f>
        <v>1.2704346270792346</v>
      </c>
      <c r="P211" s="113" t="s">
        <v>440</v>
      </c>
      <c r="Q211" s="761">
        <f t="shared" si="13"/>
        <v>923770253.88399255</v>
      </c>
      <c r="R211" s="762"/>
      <c r="S211" s="581" t="s">
        <v>244</v>
      </c>
      <c r="T211" s="581"/>
      <c r="U211" s="581"/>
    </row>
    <row r="212" spans="2:21" ht="15" customHeight="1" x14ac:dyDescent="0.25">
      <c r="B212" s="244" t="s">
        <v>256</v>
      </c>
      <c r="C212" s="246"/>
      <c r="D212" s="750" t="s">
        <v>52</v>
      </c>
      <c r="E212" s="750"/>
      <c r="F212" s="79" t="s">
        <v>152</v>
      </c>
      <c r="G212" s="1075">
        <v>1175407188</v>
      </c>
      <c r="H212" s="1075"/>
      <c r="I212" s="1075"/>
      <c r="J212" s="758" t="s">
        <v>445</v>
      </c>
      <c r="K212" s="758"/>
      <c r="L212" s="806" t="s">
        <v>446</v>
      </c>
      <c r="M212" s="760"/>
      <c r="N212" s="115">
        <v>923770253.59000003</v>
      </c>
      <c r="O212" s="118">
        <f>142.28/111.82</f>
        <v>1.272402074763012</v>
      </c>
      <c r="P212" s="113" t="s">
        <v>447</v>
      </c>
      <c r="Q212" s="761">
        <f t="shared" si="13"/>
        <v>923770254.16193414</v>
      </c>
      <c r="R212" s="762"/>
      <c r="S212" s="581" t="s">
        <v>244</v>
      </c>
      <c r="T212" s="581"/>
      <c r="U212" s="581"/>
    </row>
    <row r="213" spans="2:21" ht="15" customHeight="1" x14ac:dyDescent="0.25">
      <c r="B213" s="244" t="s">
        <v>258</v>
      </c>
      <c r="C213" s="246"/>
      <c r="D213" s="750" t="s">
        <v>52</v>
      </c>
      <c r="E213" s="750"/>
      <c r="F213" s="79" t="s">
        <v>152</v>
      </c>
      <c r="G213" s="1075">
        <v>1173920167</v>
      </c>
      <c r="H213" s="1075"/>
      <c r="I213" s="1075"/>
      <c r="J213" s="758" t="s">
        <v>450</v>
      </c>
      <c r="K213" s="758"/>
      <c r="L213" s="806" t="s">
        <v>451</v>
      </c>
      <c r="M213" s="760"/>
      <c r="N213" s="115">
        <v>923770253.59000003</v>
      </c>
      <c r="O213" s="118">
        <f>142.1/111.82</f>
        <v>1.2707923448399214</v>
      </c>
      <c r="P213" s="113" t="s">
        <v>452</v>
      </c>
      <c r="Q213" s="761">
        <f t="shared" si="13"/>
        <v>923770253.86305404</v>
      </c>
      <c r="R213" s="762"/>
      <c r="S213" s="581" t="s">
        <v>244</v>
      </c>
      <c r="T213" s="581"/>
      <c r="U213" s="581"/>
    </row>
    <row r="214" spans="2:21" ht="15" customHeight="1" x14ac:dyDescent="0.25">
      <c r="B214" s="244" t="s">
        <v>261</v>
      </c>
      <c r="C214" s="246"/>
      <c r="D214" s="750" t="s">
        <v>52</v>
      </c>
      <c r="E214" s="750"/>
      <c r="F214" s="79" t="s">
        <v>152</v>
      </c>
      <c r="G214" s="1075">
        <v>1177224657</v>
      </c>
      <c r="H214" s="1075"/>
      <c r="I214" s="1075"/>
      <c r="J214" s="758" t="s">
        <v>468</v>
      </c>
      <c r="K214" s="758"/>
      <c r="L214" s="806" t="s">
        <v>471</v>
      </c>
      <c r="M214" s="760"/>
      <c r="N214" s="115">
        <v>923770253.59000003</v>
      </c>
      <c r="O214" s="118">
        <f>142.5/111.82</f>
        <v>1.2743695224467895</v>
      </c>
      <c r="P214" s="113" t="s">
        <v>472</v>
      </c>
      <c r="Q214" s="761">
        <f t="shared" si="13"/>
        <v>923770253.65431583</v>
      </c>
      <c r="R214" s="762"/>
      <c r="S214" s="581" t="s">
        <v>1095</v>
      </c>
      <c r="T214" s="581"/>
      <c r="U214" s="581"/>
    </row>
    <row r="215" spans="2:21" ht="15.75" customHeight="1" x14ac:dyDescent="0.25">
      <c r="B215" s="244" t="s">
        <v>264</v>
      </c>
      <c r="C215" s="246"/>
      <c r="D215" s="750" t="s">
        <v>52</v>
      </c>
      <c r="E215" s="750"/>
      <c r="F215" s="79" t="s">
        <v>152</v>
      </c>
      <c r="G215" s="1075">
        <v>1177224657</v>
      </c>
      <c r="H215" s="1075"/>
      <c r="I215" s="1075"/>
      <c r="J215" s="758" t="s">
        <v>473</v>
      </c>
      <c r="K215" s="758"/>
      <c r="L215" s="806" t="s">
        <v>471</v>
      </c>
      <c r="M215" s="760"/>
      <c r="N215" s="115">
        <v>923770253.59000003</v>
      </c>
      <c r="O215" s="118">
        <f>142.5/111.82</f>
        <v>1.2743695224467895</v>
      </c>
      <c r="P215" s="113" t="s">
        <v>474</v>
      </c>
      <c r="Q215" s="761">
        <f t="shared" si="13"/>
        <v>923770253.65431583</v>
      </c>
      <c r="R215" s="762"/>
      <c r="S215" s="581" t="s">
        <v>244</v>
      </c>
      <c r="T215" s="581"/>
      <c r="U215" s="581"/>
    </row>
    <row r="216" spans="2:21" ht="15.75" customHeight="1" x14ac:dyDescent="0.25">
      <c r="B216" s="244" t="s">
        <v>268</v>
      </c>
      <c r="C216" s="246"/>
      <c r="D216" s="750" t="s">
        <v>52</v>
      </c>
      <c r="E216" s="750"/>
      <c r="F216" s="79" t="s">
        <v>152</v>
      </c>
      <c r="G216" s="1075">
        <v>1178629066</v>
      </c>
      <c r="H216" s="1075"/>
      <c r="I216" s="1075"/>
      <c r="J216" s="758" t="s">
        <v>477</v>
      </c>
      <c r="K216" s="758"/>
      <c r="L216" s="790">
        <v>43431</v>
      </c>
      <c r="M216" s="760"/>
      <c r="N216" s="115">
        <v>923770253.59000003</v>
      </c>
      <c r="O216" s="118">
        <f>142.67/111.82</f>
        <v>1.2758898229297084</v>
      </c>
      <c r="P216" s="113" t="s">
        <v>474</v>
      </c>
      <c r="Q216" s="761">
        <f t="shared" si="13"/>
        <v>923770254.15378153</v>
      </c>
      <c r="R216" s="762"/>
      <c r="S216" s="581" t="s">
        <v>244</v>
      </c>
      <c r="T216" s="581"/>
      <c r="U216" s="581"/>
    </row>
    <row r="217" spans="2:21" ht="15.75" customHeight="1" x14ac:dyDescent="0.25">
      <c r="B217" s="244" t="s">
        <v>272</v>
      </c>
      <c r="C217" s="246"/>
      <c r="D217" s="750" t="s">
        <v>52</v>
      </c>
      <c r="E217" s="750"/>
      <c r="F217" s="79" t="s">
        <v>152</v>
      </c>
      <c r="G217" s="1075">
        <v>1180033474</v>
      </c>
      <c r="H217" s="1075"/>
      <c r="I217" s="1075"/>
      <c r="J217" s="758" t="s">
        <v>490</v>
      </c>
      <c r="K217" s="758"/>
      <c r="L217" s="759">
        <v>43445</v>
      </c>
      <c r="M217" s="760"/>
      <c r="N217" s="115">
        <v>923770253.59000003</v>
      </c>
      <c r="O217" s="118">
        <f>142.84/111.82</f>
        <v>1.2774101234126276</v>
      </c>
      <c r="P217" s="113" t="s">
        <v>489</v>
      </c>
      <c r="Q217" s="761">
        <f>+G217/O217</f>
        <v>923770253.86922419</v>
      </c>
      <c r="R217" s="762"/>
      <c r="S217" s="581" t="s">
        <v>244</v>
      </c>
      <c r="T217" s="581"/>
      <c r="U217" s="581"/>
    </row>
    <row r="218" spans="2:21" ht="56.25" customHeight="1" x14ac:dyDescent="0.25">
      <c r="B218" s="244" t="s">
        <v>374</v>
      </c>
      <c r="C218" s="246"/>
      <c r="D218" s="750" t="s">
        <v>52</v>
      </c>
      <c r="E218" s="750"/>
      <c r="F218" s="79" t="s">
        <v>152</v>
      </c>
      <c r="G218" s="1075">
        <v>1180033474</v>
      </c>
      <c r="H218" s="1075"/>
      <c r="I218" s="1075"/>
      <c r="J218" s="758" t="s">
        <v>491</v>
      </c>
      <c r="K218" s="758"/>
      <c r="L218" s="759">
        <v>43445</v>
      </c>
      <c r="M218" s="760"/>
      <c r="N218" s="115">
        <v>923770253.59000003</v>
      </c>
      <c r="O218" s="118">
        <f>142.84/111.82</f>
        <v>1.2774101234126276</v>
      </c>
      <c r="P218" s="113" t="s">
        <v>489</v>
      </c>
      <c r="Q218" s="761">
        <f t="shared" ref="Q218" si="14">+G218/O218</f>
        <v>923770253.86922419</v>
      </c>
      <c r="R218" s="762"/>
      <c r="S218" s="581" t="s">
        <v>244</v>
      </c>
      <c r="T218" s="581"/>
      <c r="U218" s="581"/>
    </row>
    <row r="219" spans="2:21" ht="20.25" customHeight="1" x14ac:dyDescent="0.25">
      <c r="B219" s="244" t="s">
        <v>376</v>
      </c>
      <c r="C219" s="246"/>
      <c r="D219" s="750" t="s">
        <v>52</v>
      </c>
      <c r="E219" s="750"/>
      <c r="F219" s="79" t="s">
        <v>152</v>
      </c>
      <c r="G219" s="1075">
        <v>1190690455</v>
      </c>
      <c r="H219" s="1075"/>
      <c r="I219" s="1075"/>
      <c r="J219" s="758" t="s">
        <v>504</v>
      </c>
      <c r="K219" s="758"/>
      <c r="L219" s="759">
        <v>43515</v>
      </c>
      <c r="M219" s="760"/>
      <c r="N219" s="115">
        <v>923770253.59000003</v>
      </c>
      <c r="O219" s="118">
        <f>100.6/78.05</f>
        <v>1.2889173606662396</v>
      </c>
      <c r="P219" s="113" t="s">
        <v>505</v>
      </c>
      <c r="Q219" s="761">
        <f t="shared" si="13"/>
        <v>923791153.20825052</v>
      </c>
      <c r="R219" s="762"/>
      <c r="S219" s="581" t="s">
        <v>244</v>
      </c>
      <c r="T219" s="581"/>
      <c r="U219" s="581"/>
    </row>
    <row r="220" spans="2:21" ht="50.25" customHeight="1" x14ac:dyDescent="0.25">
      <c r="B220" s="244" t="s">
        <v>378</v>
      </c>
      <c r="C220" s="246"/>
      <c r="D220" s="750" t="s">
        <v>52</v>
      </c>
      <c r="E220" s="750"/>
      <c r="F220" s="79" t="s">
        <v>152</v>
      </c>
      <c r="G220" s="1075">
        <v>1197547273</v>
      </c>
      <c r="H220" s="1075"/>
      <c r="I220" s="1075"/>
      <c r="J220" s="758" t="s">
        <v>513</v>
      </c>
      <c r="K220" s="758"/>
      <c r="L220" s="759">
        <v>43544</v>
      </c>
      <c r="M220" s="760"/>
      <c r="N220" s="115">
        <v>923770253.59000003</v>
      </c>
      <c r="O220" s="118">
        <f>101.18/78.05</f>
        <v>1.2963484945547727</v>
      </c>
      <c r="P220" s="113" t="s">
        <v>514</v>
      </c>
      <c r="Q220" s="761">
        <f t="shared" si="13"/>
        <v>923784983.76803708</v>
      </c>
      <c r="R220" s="762"/>
      <c r="S220" s="581" t="s">
        <v>244</v>
      </c>
      <c r="T220" s="581"/>
      <c r="U220" s="581"/>
    </row>
    <row r="221" spans="2:21" ht="50.25" customHeight="1" x14ac:dyDescent="0.25">
      <c r="B221" s="244" t="s">
        <v>380</v>
      </c>
      <c r="C221" s="246"/>
      <c r="D221" s="750" t="s">
        <v>52</v>
      </c>
      <c r="E221" s="750"/>
      <c r="F221" s="79" t="s">
        <v>152</v>
      </c>
      <c r="G221" s="1075">
        <v>1202759891</v>
      </c>
      <c r="H221" s="1075"/>
      <c r="I221" s="1075"/>
      <c r="J221" s="758" t="s">
        <v>575</v>
      </c>
      <c r="K221" s="758"/>
      <c r="L221" s="759">
        <v>43580</v>
      </c>
      <c r="M221" s="760"/>
      <c r="N221" s="115">
        <v>923770253.59000003</v>
      </c>
      <c r="O221" s="118">
        <f>101.62/78.05</f>
        <v>1.3019859064702115</v>
      </c>
      <c r="P221" s="113" t="s">
        <v>516</v>
      </c>
      <c r="Q221" s="761">
        <f t="shared" si="13"/>
        <v>923788717.6987797</v>
      </c>
      <c r="R221" s="762"/>
      <c r="S221" s="581" t="s">
        <v>244</v>
      </c>
      <c r="T221" s="581"/>
      <c r="U221" s="581"/>
    </row>
    <row r="222" spans="2:21" ht="43.5" customHeight="1" x14ac:dyDescent="0.25">
      <c r="B222" s="244" t="s">
        <v>382</v>
      </c>
      <c r="C222" s="246"/>
      <c r="D222" s="750" t="s">
        <v>52</v>
      </c>
      <c r="E222" s="750"/>
      <c r="F222" s="79" t="s">
        <v>152</v>
      </c>
      <c r="G222" s="1075">
        <v>1208653662.2483025</v>
      </c>
      <c r="H222" s="1075"/>
      <c r="I222" s="1075"/>
      <c r="J222" s="419" t="s">
        <v>604</v>
      </c>
      <c r="K222" s="419"/>
      <c r="L222" s="1076">
        <v>43612</v>
      </c>
      <c r="M222" s="1076"/>
      <c r="N222" s="115">
        <v>923770254</v>
      </c>
      <c r="O222" s="118">
        <f>102.12/78.05</f>
        <v>1.3083920563741192</v>
      </c>
      <c r="P222" s="113" t="s">
        <v>576</v>
      </c>
      <c r="Q222" s="761">
        <f t="shared" si="13"/>
        <v>923770254.00000012</v>
      </c>
      <c r="R222" s="762"/>
      <c r="S222" s="474" t="s">
        <v>660</v>
      </c>
      <c r="T222" s="475"/>
      <c r="U222" s="476"/>
    </row>
    <row r="223" spans="2:21" ht="34.5" customHeight="1" x14ac:dyDescent="0.25">
      <c r="B223" s="244" t="s">
        <v>1096</v>
      </c>
      <c r="C223" s="246"/>
      <c r="D223" s="750" t="s">
        <v>52</v>
      </c>
      <c r="E223" s="750"/>
      <c r="F223" s="79" t="s">
        <v>152</v>
      </c>
      <c r="G223" s="1075">
        <v>1208653662.2483025</v>
      </c>
      <c r="H223" s="1075"/>
      <c r="I223" s="1075"/>
      <c r="J223" s="419"/>
      <c r="K223" s="419"/>
      <c r="L223" s="1076"/>
      <c r="M223" s="1076"/>
      <c r="N223" s="115">
        <v>923770254</v>
      </c>
      <c r="O223" s="118">
        <f t="shared" ref="O223:O224" si="15">102.12/78.05</f>
        <v>1.3083920563741192</v>
      </c>
      <c r="P223" s="113" t="s">
        <v>576</v>
      </c>
      <c r="Q223" s="761">
        <f t="shared" si="13"/>
        <v>923770254.00000012</v>
      </c>
      <c r="R223" s="762"/>
      <c r="S223" s="1077"/>
      <c r="T223" s="1078"/>
      <c r="U223" s="1079"/>
    </row>
    <row r="224" spans="2:21" ht="61.5" customHeight="1" x14ac:dyDescent="0.25">
      <c r="B224" s="244" t="s">
        <v>1097</v>
      </c>
      <c r="C224" s="246"/>
      <c r="D224" s="750" t="s">
        <v>52</v>
      </c>
      <c r="E224" s="750"/>
      <c r="F224" s="79" t="s">
        <v>152</v>
      </c>
      <c r="G224" s="1075">
        <v>1104224629.5033953</v>
      </c>
      <c r="H224" s="1075"/>
      <c r="I224" s="1075"/>
      <c r="J224" s="419"/>
      <c r="K224" s="419"/>
      <c r="L224" s="1076"/>
      <c r="M224" s="1076"/>
      <c r="N224" s="115">
        <v>852687174</v>
      </c>
      <c r="O224" s="118">
        <f t="shared" si="15"/>
        <v>1.3083920563741192</v>
      </c>
      <c r="P224" s="113" t="s">
        <v>576</v>
      </c>
      <c r="Q224" s="761">
        <f t="shared" si="13"/>
        <v>843955467.41813552</v>
      </c>
      <c r="R224" s="762"/>
      <c r="S224" s="1080"/>
      <c r="T224" s="1081"/>
      <c r="U224" s="1082"/>
    </row>
    <row r="225" spans="1:21" ht="27" customHeight="1" x14ac:dyDescent="0.25">
      <c r="B225" s="244" t="s">
        <v>1098</v>
      </c>
      <c r="C225" s="246"/>
      <c r="D225" s="750" t="s">
        <v>52</v>
      </c>
      <c r="E225" s="750"/>
      <c r="F225" s="79" t="s">
        <v>152</v>
      </c>
      <c r="G225" s="1075">
        <v>11552029.939495197</v>
      </c>
      <c r="H225" s="1075"/>
      <c r="I225" s="1075"/>
      <c r="J225" s="758" t="s">
        <v>1099</v>
      </c>
      <c r="K225" s="758"/>
      <c r="L225" s="1083">
        <v>43748</v>
      </c>
      <c r="M225" s="1084"/>
      <c r="N225" s="115"/>
      <c r="O225" s="118">
        <f>103.26/78.05</f>
        <v>1.322998078155029</v>
      </c>
      <c r="P225" s="113" t="s">
        <v>666</v>
      </c>
      <c r="Q225" s="761">
        <f t="shared" si="13"/>
        <v>8731705.7599999998</v>
      </c>
      <c r="R225" s="762"/>
      <c r="S225" s="581" t="s">
        <v>1100</v>
      </c>
      <c r="T225" s="581"/>
      <c r="U225" s="581"/>
    </row>
    <row r="226" spans="1:21" ht="27" customHeight="1" x14ac:dyDescent="0.25">
      <c r="B226" s="244" t="s">
        <v>613</v>
      </c>
      <c r="C226" s="246"/>
      <c r="D226" s="750" t="s">
        <v>52</v>
      </c>
      <c r="E226" s="750"/>
      <c r="F226" s="79" t="s">
        <v>152</v>
      </c>
      <c r="G226" s="1075">
        <v>1128103492.4694428</v>
      </c>
      <c r="H226" s="1075"/>
      <c r="I226" s="1075"/>
      <c r="J226" s="758" t="s">
        <v>614</v>
      </c>
      <c r="K226" s="758"/>
      <c r="L226" s="1083">
        <v>43748</v>
      </c>
      <c r="M226" s="1084"/>
      <c r="N226" s="115">
        <v>852687174</v>
      </c>
      <c r="O226" s="118">
        <f>103.26/78.05</f>
        <v>1.322998078155029</v>
      </c>
      <c r="P226" s="113" t="s">
        <v>666</v>
      </c>
      <c r="Q226" s="761">
        <f t="shared" si="13"/>
        <v>852687174</v>
      </c>
      <c r="R226" s="762"/>
      <c r="S226" s="474" t="s">
        <v>667</v>
      </c>
      <c r="T226" s="475"/>
      <c r="U226" s="476"/>
    </row>
    <row r="227" spans="1:21" ht="15.75" customHeight="1" x14ac:dyDescent="0.25">
      <c r="B227" s="244" t="s">
        <v>662</v>
      </c>
      <c r="C227" s="246"/>
      <c r="D227" s="750" t="s">
        <v>52</v>
      </c>
      <c r="E227" s="750"/>
      <c r="F227" s="79" t="s">
        <v>152</v>
      </c>
      <c r="G227" s="1075">
        <v>1128103492.4694428</v>
      </c>
      <c r="H227" s="1075"/>
      <c r="I227" s="1075"/>
      <c r="J227" s="758" t="s">
        <v>663</v>
      </c>
      <c r="K227" s="758"/>
      <c r="L227" s="1083">
        <v>43748</v>
      </c>
      <c r="M227" s="1084"/>
      <c r="N227" s="115">
        <v>852687174</v>
      </c>
      <c r="O227" s="118">
        <f t="shared" ref="O227:O231" si="16">103.26/78.05</f>
        <v>1.322998078155029</v>
      </c>
      <c r="P227" s="113" t="s">
        <v>666</v>
      </c>
      <c r="Q227" s="761">
        <f t="shared" si="13"/>
        <v>852687174</v>
      </c>
      <c r="R227" s="762"/>
      <c r="S227" s="1077"/>
      <c r="T227" s="1078"/>
      <c r="U227" s="1079"/>
    </row>
    <row r="228" spans="1:21" ht="15.75" x14ac:dyDescent="0.25">
      <c r="B228" s="244" t="s">
        <v>664</v>
      </c>
      <c r="C228" s="246"/>
      <c r="D228" s="750" t="s">
        <v>52</v>
      </c>
      <c r="E228" s="750"/>
      <c r="F228" s="79" t="s">
        <v>152</v>
      </c>
      <c r="G228" s="1075">
        <v>1128103492.4694428</v>
      </c>
      <c r="H228" s="1075"/>
      <c r="I228" s="1075"/>
      <c r="J228" s="758" t="s">
        <v>665</v>
      </c>
      <c r="K228" s="758"/>
      <c r="L228" s="1083">
        <v>43748</v>
      </c>
      <c r="M228" s="1084"/>
      <c r="N228" s="115">
        <v>852687174</v>
      </c>
      <c r="O228" s="118">
        <f t="shared" si="16"/>
        <v>1.322998078155029</v>
      </c>
      <c r="P228" s="113" t="s">
        <v>666</v>
      </c>
      <c r="Q228" s="761">
        <f t="shared" si="13"/>
        <v>852687174</v>
      </c>
      <c r="R228" s="762"/>
      <c r="S228" s="1077"/>
      <c r="T228" s="1078"/>
      <c r="U228" s="1079"/>
    </row>
    <row r="229" spans="1:21" ht="15.75" x14ac:dyDescent="0.25">
      <c r="B229" s="244" t="s">
        <v>668</v>
      </c>
      <c r="C229" s="246"/>
      <c r="D229" s="750" t="s">
        <v>52</v>
      </c>
      <c r="E229" s="750"/>
      <c r="F229" s="79" t="s">
        <v>152</v>
      </c>
      <c r="G229" s="1075">
        <v>1128103492.4694428</v>
      </c>
      <c r="H229" s="1075"/>
      <c r="I229" s="1075"/>
      <c r="J229" s="758" t="s">
        <v>669</v>
      </c>
      <c r="K229" s="758"/>
      <c r="L229" s="1083">
        <v>43748</v>
      </c>
      <c r="M229" s="1084"/>
      <c r="N229" s="115">
        <v>852687174</v>
      </c>
      <c r="O229" s="118">
        <f t="shared" si="16"/>
        <v>1.322998078155029</v>
      </c>
      <c r="P229" s="113" t="s">
        <v>666</v>
      </c>
      <c r="Q229" s="761">
        <f t="shared" si="13"/>
        <v>852687174</v>
      </c>
      <c r="R229" s="762"/>
      <c r="S229" s="1077"/>
      <c r="T229" s="1078"/>
      <c r="U229" s="1079"/>
    </row>
    <row r="230" spans="1:21" ht="15" customHeight="1" x14ac:dyDescent="0.25">
      <c r="B230" s="244" t="s">
        <v>670</v>
      </c>
      <c r="C230" s="246"/>
      <c r="D230" s="750" t="s">
        <v>52</v>
      </c>
      <c r="E230" s="750"/>
      <c r="F230" s="79" t="s">
        <v>152</v>
      </c>
      <c r="G230" s="1075">
        <v>1128103492.4694428</v>
      </c>
      <c r="H230" s="1075"/>
      <c r="I230" s="1075"/>
      <c r="J230" s="758" t="s">
        <v>671</v>
      </c>
      <c r="K230" s="758"/>
      <c r="L230" s="1083">
        <v>43748</v>
      </c>
      <c r="M230" s="1084"/>
      <c r="N230" s="115">
        <v>852687174</v>
      </c>
      <c r="O230" s="118">
        <f t="shared" si="16"/>
        <v>1.322998078155029</v>
      </c>
      <c r="P230" s="113" t="s">
        <v>666</v>
      </c>
      <c r="Q230" s="761">
        <f t="shared" si="13"/>
        <v>852687174</v>
      </c>
      <c r="R230" s="762"/>
      <c r="S230" s="1077"/>
      <c r="T230" s="1078"/>
      <c r="U230" s="1079"/>
    </row>
    <row r="231" spans="1:21" ht="15" customHeight="1" x14ac:dyDescent="0.25">
      <c r="B231" s="244" t="s">
        <v>1101</v>
      </c>
      <c r="C231" s="246"/>
      <c r="D231" s="750" t="s">
        <v>52</v>
      </c>
      <c r="E231" s="750"/>
      <c r="F231" s="79" t="s">
        <v>152</v>
      </c>
      <c r="G231" s="1075">
        <f>142220.912723917</f>
        <v>142220.91272391699</v>
      </c>
      <c r="H231" s="1075"/>
      <c r="I231" s="1075"/>
      <c r="J231" s="758"/>
      <c r="K231" s="758"/>
      <c r="L231" s="1083">
        <v>43748</v>
      </c>
      <c r="M231" s="1084"/>
      <c r="N231" s="115"/>
      <c r="O231" s="118">
        <f t="shared" si="16"/>
        <v>1.322998078155029</v>
      </c>
      <c r="P231" s="113" t="s">
        <v>666</v>
      </c>
      <c r="Q231" s="761">
        <f t="shared" si="13"/>
        <v>107498.95640230215</v>
      </c>
      <c r="R231" s="762"/>
      <c r="S231" s="1080"/>
      <c r="T231" s="1081"/>
      <c r="U231" s="1082"/>
    </row>
    <row r="232" spans="1:21" ht="15" customHeight="1" x14ac:dyDescent="0.25">
      <c r="B232" s="244" t="s">
        <v>1102</v>
      </c>
      <c r="C232" s="246"/>
      <c r="D232" s="750" t="s">
        <v>52</v>
      </c>
      <c r="E232" s="750"/>
      <c r="F232" s="79" t="s">
        <v>152</v>
      </c>
      <c r="G232" s="1075">
        <v>1134002930</v>
      </c>
      <c r="H232" s="1075"/>
      <c r="I232" s="1075"/>
      <c r="J232" s="758" t="s">
        <v>1103</v>
      </c>
      <c r="K232" s="758"/>
      <c r="L232" s="759">
        <v>43844</v>
      </c>
      <c r="M232" s="760"/>
      <c r="N232" s="115">
        <v>852687174</v>
      </c>
      <c r="O232" s="118">
        <f>103.8/78.05</f>
        <v>1.3299167200512492</v>
      </c>
      <c r="P232" s="113" t="s">
        <v>686</v>
      </c>
      <c r="Q232" s="761">
        <f t="shared" si="13"/>
        <v>852687174.24373794</v>
      </c>
      <c r="R232" s="762"/>
      <c r="S232" s="581" t="s">
        <v>1104</v>
      </c>
      <c r="T232" s="581"/>
      <c r="U232" s="581"/>
    </row>
    <row r="233" spans="1:21" ht="15" customHeight="1" x14ac:dyDescent="0.25">
      <c r="B233" s="244" t="s">
        <v>1105</v>
      </c>
      <c r="C233" s="246"/>
      <c r="D233" s="750" t="s">
        <v>52</v>
      </c>
      <c r="E233" s="750"/>
      <c r="F233" s="79" t="s">
        <v>152</v>
      </c>
      <c r="G233" s="1075">
        <v>1139221904.97</v>
      </c>
      <c r="H233" s="1075"/>
      <c r="I233" s="1075"/>
      <c r="J233" s="758" t="s">
        <v>1106</v>
      </c>
      <c r="K233" s="758"/>
      <c r="L233" s="759">
        <v>43893</v>
      </c>
      <c r="M233" s="760"/>
      <c r="N233" s="115">
        <v>852687174</v>
      </c>
      <c r="O233" s="118">
        <f>104.24/78.05</f>
        <v>1.3355541319666879</v>
      </c>
      <c r="P233" s="113" t="s">
        <v>1107</v>
      </c>
      <c r="Q233" s="761">
        <f t="shared" si="13"/>
        <v>852995679.99720371</v>
      </c>
      <c r="R233" s="762"/>
      <c r="S233" s="581" t="s">
        <v>1108</v>
      </c>
      <c r="T233" s="581"/>
      <c r="U233" s="581"/>
    </row>
    <row r="234" spans="1:21" ht="15" hidden="1" customHeight="1" x14ac:dyDescent="0.25">
      <c r="B234" s="244" t="s">
        <v>1109</v>
      </c>
      <c r="C234" s="246"/>
      <c r="D234" s="750" t="s">
        <v>52</v>
      </c>
      <c r="E234" s="750"/>
      <c r="F234" s="79" t="s">
        <v>152</v>
      </c>
      <c r="G234" s="1075">
        <v>1146457297</v>
      </c>
      <c r="H234" s="1075"/>
      <c r="I234" s="1075"/>
      <c r="J234" s="758" t="s">
        <v>1110</v>
      </c>
      <c r="K234" s="758"/>
      <c r="L234" s="759">
        <v>43906</v>
      </c>
      <c r="M234" s="760"/>
      <c r="N234" s="115">
        <v>852687174</v>
      </c>
      <c r="O234" s="118">
        <f>104.94/78.05</f>
        <v>1.3445227418321588</v>
      </c>
      <c r="P234" s="113" t="s">
        <v>1111</v>
      </c>
      <c r="Q234" s="761">
        <f t="shared" si="13"/>
        <v>852687173.91700017</v>
      </c>
      <c r="R234" s="762"/>
      <c r="S234" s="581" t="s">
        <v>1112</v>
      </c>
      <c r="T234" s="581"/>
      <c r="U234" s="581"/>
    </row>
    <row r="235" spans="1:21" ht="15" hidden="1" customHeight="1" x14ac:dyDescent="0.25">
      <c r="B235" s="244" t="s">
        <v>1113</v>
      </c>
      <c r="C235" s="246"/>
      <c r="D235" s="750" t="s">
        <v>52</v>
      </c>
      <c r="E235" s="750"/>
      <c r="F235" s="79" t="s">
        <v>152</v>
      </c>
      <c r="G235" s="1075">
        <v>1159384899</v>
      </c>
      <c r="H235" s="1075"/>
      <c r="I235" s="1075"/>
      <c r="J235" s="758" t="s">
        <v>1114</v>
      </c>
      <c r="K235" s="758"/>
      <c r="L235" s="759">
        <v>43935</v>
      </c>
      <c r="M235" s="760"/>
      <c r="N235" s="115">
        <v>852687174</v>
      </c>
      <c r="O235" s="118">
        <f>105.53/78.05</f>
        <v>1.35208199871877</v>
      </c>
      <c r="P235" s="113" t="s">
        <v>1115</v>
      </c>
      <c r="Q235" s="761">
        <f t="shared" si="13"/>
        <v>857481203.13607502</v>
      </c>
      <c r="R235" s="762"/>
      <c r="S235" s="581" t="s">
        <v>1116</v>
      </c>
      <c r="T235" s="581"/>
      <c r="U235" s="581"/>
    </row>
    <row r="236" spans="1:21" ht="21.75" hidden="1" customHeight="1" x14ac:dyDescent="0.25">
      <c r="B236" s="244" t="s">
        <v>1117</v>
      </c>
      <c r="C236" s="246"/>
      <c r="D236" s="750" t="s">
        <v>52</v>
      </c>
      <c r="E236" s="750"/>
      <c r="F236" s="79" t="s">
        <v>152</v>
      </c>
      <c r="G236" s="1075">
        <v>1154760208.74</v>
      </c>
      <c r="H236" s="1075"/>
      <c r="I236" s="1075"/>
      <c r="J236" s="758" t="s">
        <v>1118</v>
      </c>
      <c r="K236" s="758"/>
      <c r="L236" s="759">
        <v>43973</v>
      </c>
      <c r="M236" s="760"/>
      <c r="N236" s="115">
        <v>852687174</v>
      </c>
      <c r="O236" s="118">
        <f>[25]IPC!$S$13/78.05</f>
        <v>1.3542600896860988</v>
      </c>
      <c r="P236" s="113" t="s">
        <v>1119</v>
      </c>
      <c r="Q236" s="761">
        <f t="shared" si="13"/>
        <v>852687174.00337744</v>
      </c>
      <c r="R236" s="762"/>
      <c r="S236" s="581" t="s">
        <v>1120</v>
      </c>
      <c r="T236" s="581"/>
      <c r="U236" s="581"/>
    </row>
    <row r="237" spans="1:21" ht="12.75" hidden="1" customHeight="1" x14ac:dyDescent="0.25">
      <c r="B237" s="226"/>
      <c r="C237" s="226"/>
      <c r="D237" s="136"/>
      <c r="E237" s="136"/>
      <c r="F237" s="82"/>
      <c r="G237" s="135"/>
      <c r="H237" s="135"/>
      <c r="I237" s="135"/>
      <c r="J237" s="1085"/>
      <c r="K237" s="1085"/>
      <c r="L237" s="1086"/>
      <c r="M237" s="1087"/>
      <c r="N237" s="1088"/>
      <c r="O237" s="1089"/>
      <c r="P237" s="1090"/>
      <c r="Q237" s="1091"/>
      <c r="R237" s="1091"/>
      <c r="S237" s="226"/>
      <c r="T237" s="226"/>
      <c r="U237" s="226"/>
    </row>
    <row r="238" spans="1:21" ht="15" x14ac:dyDescent="0.25">
      <c r="B238" s="226"/>
      <c r="C238" s="226"/>
      <c r="D238" s="136"/>
      <c r="E238" s="136"/>
      <c r="F238" s="82"/>
      <c r="G238" s="135"/>
      <c r="H238" s="135"/>
      <c r="I238" s="135"/>
      <c r="J238" s="1085"/>
      <c r="K238" s="1085"/>
      <c r="L238" s="1086"/>
      <c r="M238" s="1087"/>
      <c r="N238" s="1088"/>
      <c r="O238" s="1089"/>
      <c r="P238" s="1090"/>
      <c r="Q238" s="1091"/>
      <c r="R238" s="1091"/>
      <c r="S238" s="226"/>
      <c r="T238" s="226"/>
      <c r="U238" s="226"/>
    </row>
    <row r="239" spans="1:21" ht="15" x14ac:dyDescent="0.25">
      <c r="A239" s="1092"/>
      <c r="B239" s="327" t="s">
        <v>1121</v>
      </c>
      <c r="C239" s="328"/>
      <c r="D239" s="328"/>
      <c r="E239" s="329"/>
      <c r="F239" s="80"/>
      <c r="G239" s="1093">
        <f>SUM(G200:I235)</f>
        <v>39399876436.169441</v>
      </c>
      <c r="H239" s="1093"/>
      <c r="I239" s="1093"/>
      <c r="J239" s="1094"/>
      <c r="K239" s="1094"/>
      <c r="L239" s="1095"/>
      <c r="M239" s="1096"/>
      <c r="N239" s="1097">
        <f>SUM(N200:P235)</f>
        <v>30697357873.291637</v>
      </c>
      <c r="O239" s="1098"/>
      <c r="P239" s="1099"/>
      <c r="Q239" s="1100">
        <f>SUM(Q200:R235)</f>
        <v>30702621960.908119</v>
      </c>
      <c r="R239" s="1101">
        <f>SUM(R200:T235)</f>
        <v>0</v>
      </c>
      <c r="S239" s="1102">
        <f>+Q239-N239</f>
        <v>5264087.616481781</v>
      </c>
      <c r="T239" s="273"/>
      <c r="U239" s="273"/>
    </row>
    <row r="240" spans="1:21" ht="15" x14ac:dyDescent="0.25">
      <c r="B240" s="136"/>
      <c r="C240" s="82"/>
      <c r="D240" s="136"/>
      <c r="E240" s="136"/>
      <c r="F240" s="82"/>
      <c r="G240" s="135"/>
      <c r="H240" s="135"/>
      <c r="I240" s="135"/>
      <c r="J240" s="1085"/>
      <c r="K240" s="1085"/>
      <c r="L240" s="1086"/>
      <c r="M240" s="1087"/>
      <c r="N240" s="1088"/>
      <c r="O240" s="1089"/>
      <c r="P240" s="1090"/>
      <c r="Q240" s="1091"/>
      <c r="R240" s="1091"/>
      <c r="S240" s="226"/>
      <c r="T240" s="226"/>
      <c r="U240" s="226"/>
    </row>
    <row r="241" spans="1:24" ht="15" customHeight="1" x14ac:dyDescent="0.25">
      <c r="B241" s="1103" t="s">
        <v>1122</v>
      </c>
      <c r="C241" s="226"/>
      <c r="D241" s="136"/>
      <c r="E241" s="136"/>
      <c r="F241" s="82"/>
      <c r="G241" s="135"/>
      <c r="H241" s="135"/>
      <c r="I241" s="135"/>
      <c r="J241" s="1085"/>
      <c r="K241" s="1085"/>
      <c r="L241" s="1086"/>
      <c r="M241" s="1087"/>
      <c r="N241" s="1088"/>
      <c r="O241" s="1089"/>
      <c r="P241" s="1090"/>
      <c r="Q241" s="1091"/>
      <c r="R241" s="1091"/>
      <c r="S241" s="226"/>
      <c r="T241" s="226"/>
      <c r="U241" s="226"/>
    </row>
    <row r="242" spans="1:24" ht="15" customHeight="1" x14ac:dyDescent="0.25">
      <c r="B242" s="1104" t="s">
        <v>1123</v>
      </c>
      <c r="C242" s="1105"/>
      <c r="D242" s="750" t="s">
        <v>52</v>
      </c>
      <c r="E242" s="750"/>
      <c r="F242" s="79" t="s">
        <v>152</v>
      </c>
      <c r="G242" s="1075">
        <v>496102</v>
      </c>
      <c r="H242" s="1075"/>
      <c r="I242" s="1075"/>
      <c r="J242" s="758" t="s">
        <v>1124</v>
      </c>
      <c r="K242" s="758"/>
      <c r="L242" s="759">
        <v>43432</v>
      </c>
      <c r="M242" s="760"/>
      <c r="N242" s="115"/>
      <c r="O242" s="118">
        <f>142.67/111.82</f>
        <v>1.2758898229297084</v>
      </c>
      <c r="P242" s="113" t="s">
        <v>474</v>
      </c>
      <c r="Q242" s="761">
        <f>+G242/O242</f>
        <v>388828.24448026915</v>
      </c>
      <c r="R242" s="762"/>
      <c r="S242" s="581" t="s">
        <v>476</v>
      </c>
      <c r="T242" s="581"/>
      <c r="U242" s="581"/>
    </row>
    <row r="243" spans="1:24" ht="30" customHeight="1" x14ac:dyDescent="0.25">
      <c r="B243" s="324" t="s">
        <v>1125</v>
      </c>
      <c r="C243" s="326"/>
      <c r="D243" s="750" t="s">
        <v>52</v>
      </c>
      <c r="E243" s="750"/>
      <c r="F243" s="79" t="s">
        <v>152</v>
      </c>
      <c r="G243" s="1075">
        <v>3773012.800566304</v>
      </c>
      <c r="H243" s="1075"/>
      <c r="I243" s="1075"/>
      <c r="J243" s="758" t="s">
        <v>661</v>
      </c>
      <c r="K243" s="758"/>
      <c r="L243" s="759">
        <v>43748</v>
      </c>
      <c r="M243" s="760"/>
      <c r="N243" s="115"/>
      <c r="O243" s="118">
        <f>103.26/111.82</f>
        <v>0.92344839921302102</v>
      </c>
      <c r="P243" s="113" t="s">
        <v>666</v>
      </c>
      <c r="Q243" s="764">
        <v>2851865.67</v>
      </c>
      <c r="R243" s="765"/>
      <c r="S243" s="581" t="s">
        <v>1126</v>
      </c>
      <c r="T243" s="581"/>
      <c r="U243" s="581"/>
    </row>
    <row r="244" spans="1:24" ht="14.25" customHeight="1" x14ac:dyDescent="0.25">
      <c r="B244" s="324" t="s">
        <v>1127</v>
      </c>
      <c r="C244" s="326"/>
      <c r="D244" s="750" t="s">
        <v>52</v>
      </c>
      <c r="E244" s="750"/>
      <c r="F244" s="79" t="s">
        <v>152</v>
      </c>
      <c r="G244" s="1075">
        <v>389605</v>
      </c>
      <c r="H244" s="1075"/>
      <c r="I244" s="1075"/>
      <c r="J244" s="758"/>
      <c r="K244" s="758"/>
      <c r="L244" s="759">
        <v>43935</v>
      </c>
      <c r="M244" s="760"/>
      <c r="N244" s="223"/>
      <c r="O244" s="118">
        <f>105.53/78.05</f>
        <v>1.35208199871877</v>
      </c>
      <c r="P244" s="116" t="s">
        <v>1115</v>
      </c>
      <c r="Q244" s="782">
        <f t="shared" ref="Q244" si="17">+G244/O244</f>
        <v>288151.90230266278</v>
      </c>
      <c r="R244" s="782"/>
      <c r="S244" s="581" t="s">
        <v>1128</v>
      </c>
      <c r="T244" s="581"/>
      <c r="U244" s="581"/>
    </row>
    <row r="245" spans="1:24" ht="14.25" customHeight="1" x14ac:dyDescent="0.25">
      <c r="A245" s="1092"/>
      <c r="B245" s="327" t="s">
        <v>1129</v>
      </c>
      <c r="C245" s="328"/>
      <c r="D245" s="328"/>
      <c r="E245" s="329"/>
      <c r="F245" s="80"/>
      <c r="G245" s="1093">
        <f>SUM(G242:H244)</f>
        <v>4658719.8005663045</v>
      </c>
      <c r="H245" s="1093"/>
      <c r="I245" s="1093"/>
      <c r="J245" s="1094"/>
      <c r="K245" s="1094"/>
      <c r="L245" s="1095"/>
      <c r="M245" s="1096"/>
      <c r="N245" s="1093">
        <f>SUM(N242:N244)</f>
        <v>0</v>
      </c>
      <c r="O245" s="1093"/>
      <c r="P245" s="1093"/>
      <c r="Q245" s="1100">
        <f t="shared" ref="Q245:R245" si="18">SUM(Q242:R244)</f>
        <v>3528845.8167829318</v>
      </c>
      <c r="R245" s="1101">
        <f t="shared" si="18"/>
        <v>0</v>
      </c>
      <c r="S245" s="1102">
        <f>+Q245-N245</f>
        <v>3528845.8167829318</v>
      </c>
      <c r="T245" s="273"/>
      <c r="U245" s="273"/>
    </row>
    <row r="246" spans="1:24" ht="14.25" customHeight="1" x14ac:dyDescent="0.25">
      <c r="A246" s="1092"/>
      <c r="B246" s="327" t="s">
        <v>1130</v>
      </c>
      <c r="C246" s="328"/>
      <c r="D246" s="328"/>
      <c r="E246" s="329"/>
      <c r="F246" s="80"/>
      <c r="G246" s="1093">
        <f>+G239+G245</f>
        <v>39404535155.970009</v>
      </c>
      <c r="H246" s="1093"/>
      <c r="I246" s="1093"/>
      <c r="J246" s="1094"/>
      <c r="K246" s="1094"/>
      <c r="L246" s="1095"/>
      <c r="M246" s="1096"/>
      <c r="N246" s="1093">
        <f>+N239+N245</f>
        <v>30697357873.291637</v>
      </c>
      <c r="O246" s="1093"/>
      <c r="P246" s="1093"/>
      <c r="Q246" s="1100">
        <f t="shared" ref="Q246:R246" si="19">+Q239+Q245</f>
        <v>30706150806.724903</v>
      </c>
      <c r="R246" s="1101">
        <f t="shared" si="19"/>
        <v>0</v>
      </c>
      <c r="S246" s="1102">
        <f>+Q246-N246</f>
        <v>8792933.433265686</v>
      </c>
      <c r="T246" s="273"/>
      <c r="U246" s="273"/>
    </row>
    <row r="247" spans="1:24" ht="14.25" customHeight="1" x14ac:dyDescent="0.25">
      <c r="B247" s="226"/>
      <c r="C247" s="226"/>
      <c r="D247" s="136"/>
      <c r="E247" s="136"/>
      <c r="F247" s="82"/>
      <c r="G247" s="135"/>
      <c r="H247" s="135"/>
      <c r="I247" s="135"/>
      <c r="J247" s="1085"/>
      <c r="K247" s="1085"/>
      <c r="L247" s="1086"/>
      <c r="M247" s="1087"/>
      <c r="N247" s="1088"/>
      <c r="O247" s="1089"/>
      <c r="P247" s="1090"/>
      <c r="Q247" s="1091"/>
      <c r="R247" s="1091"/>
      <c r="S247" s="226"/>
      <c r="T247" s="226"/>
      <c r="U247" s="226"/>
    </row>
    <row r="248" spans="1:24" ht="36" customHeight="1" x14ac:dyDescent="0.25">
      <c r="B248" s="226"/>
      <c r="C248" s="226"/>
      <c r="D248" s="136"/>
      <c r="E248" s="136"/>
      <c r="F248" s="82"/>
      <c r="G248" s="135"/>
      <c r="H248" s="135"/>
      <c r="I248" s="135"/>
      <c r="J248" s="1085"/>
      <c r="K248" s="1085"/>
      <c r="L248" s="1086"/>
      <c r="M248" s="1087"/>
      <c r="N248" s="1088"/>
      <c r="O248" s="1089"/>
      <c r="P248" s="1090"/>
      <c r="Q248" s="1091"/>
      <c r="R248" s="1091"/>
      <c r="S248" s="226"/>
      <c r="T248" s="226"/>
      <c r="U248" s="226"/>
      <c r="X248" s="77"/>
    </row>
    <row r="249" spans="1:24" ht="14.25" customHeight="1" x14ac:dyDescent="0.2">
      <c r="X249" s="78"/>
    </row>
    <row r="250" spans="1:24" ht="14.25" customHeight="1" x14ac:dyDescent="0.2">
      <c r="A250" s="1" t="s">
        <v>693</v>
      </c>
      <c r="B250" s="336" t="s">
        <v>347</v>
      </c>
      <c r="C250" s="336"/>
      <c r="D250" s="336"/>
      <c r="E250" s="336"/>
      <c r="F250" s="336"/>
      <c r="G250" s="336"/>
      <c r="H250" s="336"/>
      <c r="I250" s="336"/>
      <c r="J250" s="336"/>
      <c r="K250" s="336"/>
      <c r="L250" s="336"/>
      <c r="M250" s="336"/>
      <c r="N250" s="336"/>
      <c r="O250" s="336"/>
      <c r="P250" s="336"/>
      <c r="Q250" s="336"/>
      <c r="R250" s="336"/>
      <c r="S250" s="336"/>
      <c r="T250" s="336"/>
      <c r="U250" s="336"/>
    </row>
    <row r="251" spans="1:24" ht="45" customHeight="1" x14ac:dyDescent="0.2">
      <c r="B251" s="775" t="s">
        <v>138</v>
      </c>
      <c r="C251" s="775"/>
      <c r="D251" s="776" t="s">
        <v>139</v>
      </c>
      <c r="E251" s="776"/>
      <c r="F251" s="776" t="s">
        <v>140</v>
      </c>
      <c r="G251" s="777" t="s">
        <v>141</v>
      </c>
      <c r="H251" s="777"/>
      <c r="I251" s="777"/>
      <c r="J251" s="777"/>
      <c r="K251" s="777"/>
      <c r="L251" s="777"/>
      <c r="M251" s="777"/>
      <c r="N251" s="777" t="s">
        <v>142</v>
      </c>
      <c r="O251" s="777"/>
      <c r="P251" s="777"/>
      <c r="Q251" s="777"/>
      <c r="R251" s="777"/>
      <c r="S251" s="777" t="s">
        <v>99</v>
      </c>
      <c r="T251" s="777"/>
      <c r="U251" s="777"/>
    </row>
    <row r="252" spans="1:24" ht="14.25" customHeight="1" x14ac:dyDescent="0.2">
      <c r="B252" s="775"/>
      <c r="C252" s="775"/>
      <c r="D252" s="776"/>
      <c r="E252" s="776"/>
      <c r="F252" s="776"/>
      <c r="G252" s="757" t="s">
        <v>143</v>
      </c>
      <c r="H252" s="776"/>
      <c r="I252" s="776"/>
      <c r="J252" s="757" t="s">
        <v>144</v>
      </c>
      <c r="K252" s="757"/>
      <c r="L252" s="757" t="s">
        <v>145</v>
      </c>
      <c r="M252" s="757"/>
      <c r="N252" s="215" t="s">
        <v>146</v>
      </c>
      <c r="O252" s="28" t="s">
        <v>147</v>
      </c>
      <c r="P252" s="215" t="s">
        <v>148</v>
      </c>
      <c r="Q252" s="757" t="s">
        <v>149</v>
      </c>
      <c r="R252" s="757"/>
      <c r="S252" s="777"/>
      <c r="T252" s="777"/>
      <c r="U252" s="777"/>
    </row>
    <row r="253" spans="1:24" ht="48" customHeight="1" x14ac:dyDescent="0.2">
      <c r="B253" s="581" t="s">
        <v>150</v>
      </c>
      <c r="C253" s="581"/>
      <c r="D253" s="779" t="s">
        <v>22</v>
      </c>
      <c r="E253" s="750"/>
      <c r="F253" s="79" t="s">
        <v>152</v>
      </c>
      <c r="G253" s="773">
        <v>15367645546</v>
      </c>
      <c r="H253" s="773"/>
      <c r="I253" s="773"/>
      <c r="J253" s="419" t="s">
        <v>348</v>
      </c>
      <c r="K253" s="419"/>
      <c r="L253" s="779" t="s">
        <v>322</v>
      </c>
      <c r="M253" s="750"/>
      <c r="N253" s="224">
        <v>12478470154</v>
      </c>
      <c r="O253" s="59">
        <f>137.71/111.82</f>
        <v>1.2315328206045431</v>
      </c>
      <c r="P253" s="50" t="s">
        <v>260</v>
      </c>
      <c r="Q253" s="805">
        <f>+G253/O253</f>
        <v>12478470154.336794</v>
      </c>
      <c r="R253" s="805"/>
      <c r="S253" s="581" t="s">
        <v>244</v>
      </c>
      <c r="T253" s="581"/>
      <c r="U253" s="581"/>
    </row>
    <row r="254" spans="1:24" ht="14.25" customHeight="1" x14ac:dyDescent="0.2">
      <c r="B254" s="205"/>
      <c r="C254" s="205"/>
      <c r="D254" s="220"/>
      <c r="E254" s="220"/>
      <c r="F254" s="79"/>
      <c r="G254" s="227"/>
      <c r="H254" s="227"/>
      <c r="I254" s="227"/>
      <c r="J254" s="210"/>
      <c r="K254" s="210"/>
      <c r="L254" s="222"/>
      <c r="M254" s="220"/>
      <c r="N254" s="224"/>
      <c r="O254" s="59"/>
      <c r="P254" s="50"/>
      <c r="Q254" s="214"/>
      <c r="R254" s="214"/>
      <c r="S254" s="205"/>
      <c r="T254" s="205"/>
      <c r="U254" s="205"/>
    </row>
    <row r="255" spans="1:24" ht="14.25" customHeight="1" x14ac:dyDescent="0.2">
      <c r="B255" s="205"/>
      <c r="C255" s="205"/>
      <c r="D255" s="220"/>
      <c r="E255" s="220"/>
      <c r="F255" s="79"/>
      <c r="G255" s="227"/>
      <c r="H255" s="227"/>
      <c r="I255" s="227"/>
      <c r="J255" s="210"/>
      <c r="K255" s="210"/>
      <c r="L255" s="222"/>
      <c r="M255" s="220"/>
      <c r="N255" s="224"/>
      <c r="O255" s="59"/>
      <c r="P255" s="50"/>
      <c r="Q255" s="214"/>
      <c r="R255" s="214"/>
      <c r="S255" s="205"/>
      <c r="T255" s="205"/>
      <c r="U255" s="205"/>
    </row>
    <row r="256" spans="1:24" ht="14.25" customHeight="1" x14ac:dyDescent="0.2"/>
    <row r="257" spans="1:21" ht="14.25" customHeight="1" x14ac:dyDescent="0.2"/>
    <row r="258" spans="1:21" ht="14.25" customHeight="1" x14ac:dyDescent="0.2"/>
    <row r="259" spans="1:21" ht="14.25" customHeight="1" x14ac:dyDescent="0.2">
      <c r="N259" s="89" t="s">
        <v>349</v>
      </c>
    </row>
    <row r="260" spans="1:21" ht="14.25" customHeight="1" x14ac:dyDescent="0.2">
      <c r="B260" s="202"/>
      <c r="C260" s="203"/>
      <c r="D260" s="81"/>
      <c r="E260" s="81"/>
      <c r="F260" s="81"/>
      <c r="G260" s="110"/>
      <c r="H260" s="110"/>
      <c r="I260" s="110"/>
      <c r="J260" s="42"/>
      <c r="K260" s="42"/>
      <c r="L260" s="43"/>
      <c r="M260" s="43"/>
      <c r="N260" s="44"/>
      <c r="O260" s="44"/>
      <c r="P260" s="44"/>
      <c r="Q260" s="110"/>
      <c r="R260" s="110"/>
      <c r="S260" s="46"/>
      <c r="T260" s="46"/>
      <c r="U260" s="47"/>
    </row>
    <row r="261" spans="1:21" ht="14.25" customHeight="1" x14ac:dyDescent="0.2">
      <c r="A261" s="1" t="s">
        <v>689</v>
      </c>
      <c r="B261" s="321" t="s">
        <v>350</v>
      </c>
      <c r="C261" s="322"/>
      <c r="D261" s="322"/>
      <c r="E261" s="322"/>
      <c r="F261" s="322"/>
      <c r="G261" s="322"/>
      <c r="H261" s="322"/>
      <c r="I261" s="322"/>
      <c r="J261" s="322"/>
      <c r="K261" s="322"/>
      <c r="L261" s="322"/>
      <c r="M261" s="322"/>
      <c r="N261" s="322"/>
      <c r="O261" s="322"/>
      <c r="P261" s="322"/>
      <c r="Q261" s="322"/>
      <c r="R261" s="322"/>
      <c r="S261" s="322"/>
      <c r="T261" s="322"/>
      <c r="U261" s="323"/>
    </row>
    <row r="262" spans="1:21" ht="30" customHeight="1" x14ac:dyDescent="0.2">
      <c r="B262" s="775" t="s">
        <v>138</v>
      </c>
      <c r="C262" s="775"/>
      <c r="D262" s="776" t="s">
        <v>139</v>
      </c>
      <c r="E262" s="776"/>
      <c r="F262" s="776" t="s">
        <v>140</v>
      </c>
      <c r="G262" s="777" t="s">
        <v>141</v>
      </c>
      <c r="H262" s="777"/>
      <c r="I262" s="777"/>
      <c r="J262" s="777"/>
      <c r="K262" s="777"/>
      <c r="L262" s="777"/>
      <c r="M262" s="777"/>
      <c r="N262" s="777" t="s">
        <v>142</v>
      </c>
      <c r="O262" s="777"/>
      <c r="P262" s="777"/>
      <c r="Q262" s="777"/>
      <c r="R262" s="777"/>
      <c r="S262" s="777" t="s">
        <v>99</v>
      </c>
      <c r="T262" s="777"/>
      <c r="U262" s="777"/>
    </row>
    <row r="263" spans="1:21" ht="18.75" customHeight="1" x14ac:dyDescent="0.2">
      <c r="B263" s="775"/>
      <c r="C263" s="775"/>
      <c r="D263" s="776"/>
      <c r="E263" s="776"/>
      <c r="F263" s="776"/>
      <c r="G263" s="757" t="s">
        <v>143</v>
      </c>
      <c r="H263" s="776"/>
      <c r="I263" s="776"/>
      <c r="J263" s="757" t="s">
        <v>144</v>
      </c>
      <c r="K263" s="757"/>
      <c r="L263" s="757" t="s">
        <v>145</v>
      </c>
      <c r="M263" s="757"/>
      <c r="N263" s="215" t="s">
        <v>146</v>
      </c>
      <c r="O263" s="28" t="s">
        <v>147</v>
      </c>
      <c r="P263" s="215" t="s">
        <v>148</v>
      </c>
      <c r="Q263" s="757" t="s">
        <v>149</v>
      </c>
      <c r="R263" s="757"/>
      <c r="S263" s="777"/>
      <c r="T263" s="777"/>
      <c r="U263" s="777"/>
    </row>
    <row r="264" spans="1:21" ht="15" customHeight="1" x14ac:dyDescent="0.2">
      <c r="B264" s="244" t="s">
        <v>150</v>
      </c>
      <c r="C264" s="246"/>
      <c r="D264" s="419" t="s">
        <v>1131</v>
      </c>
      <c r="E264" s="419"/>
      <c r="F264" s="79" t="s">
        <v>152</v>
      </c>
      <c r="G264" s="796">
        <v>3039215719</v>
      </c>
      <c r="H264" s="796"/>
      <c r="I264" s="796"/>
      <c r="J264" s="787" t="s">
        <v>351</v>
      </c>
      <c r="K264" s="788"/>
      <c r="L264" s="798" t="s">
        <v>352</v>
      </c>
      <c r="M264" s="799"/>
      <c r="N264" s="119">
        <v>2456948393</v>
      </c>
      <c r="O264" s="59">
        <f>138.32/111.82</f>
        <v>1.2369880164550171</v>
      </c>
      <c r="P264" s="120" t="s">
        <v>498</v>
      </c>
      <c r="Q264" s="769">
        <f t="shared" ref="Q264:Q276" si="20">+G264/O264</f>
        <v>2456948392.8468766</v>
      </c>
      <c r="R264" s="770"/>
      <c r="S264" s="581" t="s">
        <v>353</v>
      </c>
      <c r="T264" s="581"/>
      <c r="U264" s="581"/>
    </row>
    <row r="265" spans="1:21" ht="15" customHeight="1" x14ac:dyDescent="0.2">
      <c r="B265" s="244" t="s">
        <v>154</v>
      </c>
      <c r="C265" s="246"/>
      <c r="D265" s="419" t="s">
        <v>1131</v>
      </c>
      <c r="E265" s="419"/>
      <c r="F265" s="79" t="s">
        <v>152</v>
      </c>
      <c r="G265" s="796">
        <f>11645347+3039215719</f>
        <v>3050861066</v>
      </c>
      <c r="H265" s="796"/>
      <c r="I265" s="797"/>
      <c r="J265" s="787" t="s">
        <v>354</v>
      </c>
      <c r="K265" s="788"/>
      <c r="L265" s="768" t="s">
        <v>355</v>
      </c>
      <c r="M265" s="768"/>
      <c r="N265" s="119">
        <v>2456948393</v>
      </c>
      <c r="O265" s="59">
        <f>138.85/111.82</f>
        <v>1.2417277767841173</v>
      </c>
      <c r="P265" s="121" t="s">
        <v>337</v>
      </c>
      <c r="Q265" s="769">
        <f t="shared" si="20"/>
        <v>2456948393.230969</v>
      </c>
      <c r="R265" s="770"/>
      <c r="S265" s="581" t="s">
        <v>353</v>
      </c>
      <c r="T265" s="581"/>
      <c r="U265" s="581"/>
    </row>
    <row r="266" spans="1:21" ht="15" customHeight="1" x14ac:dyDescent="0.2">
      <c r="B266" s="244" t="s">
        <v>156</v>
      </c>
      <c r="C266" s="246"/>
      <c r="D266" s="419" t="s">
        <v>1131</v>
      </c>
      <c r="E266" s="419"/>
      <c r="F266" s="79" t="s">
        <v>152</v>
      </c>
      <c r="G266" s="796">
        <v>3069977012</v>
      </c>
      <c r="H266" s="796"/>
      <c r="I266" s="797"/>
      <c r="J266" s="787" t="s">
        <v>356</v>
      </c>
      <c r="K266" s="788"/>
      <c r="L266" s="768">
        <v>43150</v>
      </c>
      <c r="M266" s="768"/>
      <c r="N266" s="119">
        <v>2456948393</v>
      </c>
      <c r="O266" s="59">
        <f>139.72/111.82</f>
        <v>1.2495081380790556</v>
      </c>
      <c r="P266" s="114" t="s">
        <v>357</v>
      </c>
      <c r="Q266" s="769">
        <f t="shared" si="20"/>
        <v>2456948393.0850272</v>
      </c>
      <c r="R266" s="770"/>
      <c r="S266" s="581" t="s">
        <v>353</v>
      </c>
      <c r="T266" s="581"/>
      <c r="U266" s="581"/>
    </row>
    <row r="267" spans="1:21" ht="15" customHeight="1" x14ac:dyDescent="0.2">
      <c r="B267" s="244" t="s">
        <v>158</v>
      </c>
      <c r="C267" s="246"/>
      <c r="D267" s="419" t="s">
        <v>1131</v>
      </c>
      <c r="E267" s="419"/>
      <c r="F267" s="79" t="s">
        <v>152</v>
      </c>
      <c r="G267" s="796">
        <v>3069977012</v>
      </c>
      <c r="H267" s="796"/>
      <c r="I267" s="797"/>
      <c r="J267" s="787" t="s">
        <v>358</v>
      </c>
      <c r="K267" s="788"/>
      <c r="L267" s="768">
        <v>43157</v>
      </c>
      <c r="M267" s="768"/>
      <c r="N267" s="119">
        <v>2456948393</v>
      </c>
      <c r="O267" s="59">
        <f>139.72/111.82</f>
        <v>1.2495081380790556</v>
      </c>
      <c r="P267" s="114" t="s">
        <v>359</v>
      </c>
      <c r="Q267" s="769">
        <f t="shared" si="20"/>
        <v>2456948393.0850272</v>
      </c>
      <c r="R267" s="770"/>
      <c r="S267" s="581" t="s">
        <v>319</v>
      </c>
      <c r="T267" s="581"/>
      <c r="U267" s="581"/>
    </row>
    <row r="268" spans="1:21" ht="31.5" customHeight="1" x14ac:dyDescent="0.2">
      <c r="B268" s="800" t="s">
        <v>160</v>
      </c>
      <c r="C268" s="801"/>
      <c r="D268" s="783" t="s">
        <v>1131</v>
      </c>
      <c r="E268" s="783"/>
      <c r="F268" s="90" t="s">
        <v>152</v>
      </c>
      <c r="G268" s="802">
        <v>3091729640</v>
      </c>
      <c r="H268" s="802"/>
      <c r="I268" s="769"/>
      <c r="J268" s="803" t="s">
        <v>360</v>
      </c>
      <c r="K268" s="804"/>
      <c r="L268" s="786">
        <v>43182</v>
      </c>
      <c r="M268" s="786"/>
      <c r="N268" s="119">
        <v>2456948393</v>
      </c>
      <c r="O268" s="112">
        <f>140.71/111.82</f>
        <v>1.2583616526560546</v>
      </c>
      <c r="P268" s="114" t="s">
        <v>346</v>
      </c>
      <c r="Q268" s="769">
        <f t="shared" si="20"/>
        <v>2456948392.7567334</v>
      </c>
      <c r="R268" s="770"/>
      <c r="S268" s="778" t="s">
        <v>319</v>
      </c>
      <c r="T268" s="778"/>
      <c r="U268" s="778"/>
    </row>
    <row r="269" spans="1:21" ht="15" customHeight="1" x14ac:dyDescent="0.2">
      <c r="B269" s="244" t="s">
        <v>162</v>
      </c>
      <c r="C269" s="246"/>
      <c r="D269" s="419" t="s">
        <v>1131</v>
      </c>
      <c r="E269" s="419"/>
      <c r="F269" s="79" t="s">
        <v>152</v>
      </c>
      <c r="G269" s="796">
        <f>3099200240+14282029</f>
        <v>3113482269</v>
      </c>
      <c r="H269" s="796"/>
      <c r="I269" s="797"/>
      <c r="J269" s="787" t="s">
        <v>361</v>
      </c>
      <c r="K269" s="788"/>
      <c r="L269" s="768">
        <v>43237</v>
      </c>
      <c r="M269" s="768"/>
      <c r="N269" s="119">
        <v>2456948393</v>
      </c>
      <c r="O269" s="112">
        <f>141.7/111.82</f>
        <v>1.2672151672330532</v>
      </c>
      <c r="P269" s="114" t="s">
        <v>428</v>
      </c>
      <c r="Q269" s="769">
        <f t="shared" si="20"/>
        <v>2456948393.2221594</v>
      </c>
      <c r="R269" s="770"/>
      <c r="S269" s="581" t="s">
        <v>319</v>
      </c>
      <c r="T269" s="581"/>
      <c r="U269" s="581"/>
    </row>
    <row r="270" spans="1:21" ht="14.25" x14ac:dyDescent="0.2">
      <c r="B270" s="244" t="s">
        <v>164</v>
      </c>
      <c r="C270" s="246"/>
      <c r="D270" s="419" t="s">
        <v>1131</v>
      </c>
      <c r="E270" s="419"/>
      <c r="F270" s="79" t="s">
        <v>152</v>
      </c>
      <c r="G270" s="796">
        <v>3113482269</v>
      </c>
      <c r="H270" s="796"/>
      <c r="I270" s="797"/>
      <c r="J270" s="787" t="s">
        <v>362</v>
      </c>
      <c r="K270" s="788"/>
      <c r="L270" s="768">
        <v>43249</v>
      </c>
      <c r="M270" s="768"/>
      <c r="N270" s="119">
        <v>2456948393</v>
      </c>
      <c r="O270" s="112">
        <f>141.7/111.82</f>
        <v>1.2672151672330532</v>
      </c>
      <c r="P270" s="114" t="s">
        <v>429</v>
      </c>
      <c r="Q270" s="769">
        <f t="shared" si="20"/>
        <v>2456948393.2221594</v>
      </c>
      <c r="R270" s="770"/>
      <c r="S270" s="581" t="s">
        <v>319</v>
      </c>
      <c r="T270" s="581"/>
      <c r="U270" s="581"/>
    </row>
    <row r="271" spans="1:21" ht="15" customHeight="1" x14ac:dyDescent="0.2">
      <c r="B271" s="244" t="s">
        <v>166</v>
      </c>
      <c r="C271" s="246"/>
      <c r="D271" s="419" t="s">
        <v>1131</v>
      </c>
      <c r="E271" s="419"/>
      <c r="F271" s="79" t="s">
        <v>152</v>
      </c>
      <c r="G271" s="796">
        <v>3126226233</v>
      </c>
      <c r="H271" s="796"/>
      <c r="I271" s="797"/>
      <c r="J271" s="787" t="s">
        <v>363</v>
      </c>
      <c r="K271" s="788"/>
      <c r="L271" s="768">
        <v>43305</v>
      </c>
      <c r="M271" s="768"/>
      <c r="N271" s="119">
        <v>2456948393</v>
      </c>
      <c r="O271" s="112">
        <f>142.28/111.82</f>
        <v>1.272402074763012</v>
      </c>
      <c r="P271" s="114" t="s">
        <v>448</v>
      </c>
      <c r="Q271" s="769">
        <f t="shared" si="20"/>
        <v>2456948393.1266518</v>
      </c>
      <c r="R271" s="770"/>
      <c r="S271" s="581" t="s">
        <v>353</v>
      </c>
      <c r="T271" s="581"/>
      <c r="U271" s="581"/>
    </row>
    <row r="272" spans="1:21" ht="15" customHeight="1" x14ac:dyDescent="0.2">
      <c r="B272" s="244" t="s">
        <v>248</v>
      </c>
      <c r="C272" s="246"/>
      <c r="D272" s="419" t="s">
        <v>1131</v>
      </c>
      <c r="E272" s="419"/>
      <c r="F272" s="79" t="s">
        <v>152</v>
      </c>
      <c r="G272" s="796">
        <v>3126226233</v>
      </c>
      <c r="H272" s="796"/>
      <c r="I272" s="797"/>
      <c r="J272" s="787" t="s">
        <v>364</v>
      </c>
      <c r="K272" s="788"/>
      <c r="L272" s="768">
        <v>43313</v>
      </c>
      <c r="M272" s="768"/>
      <c r="N272" s="119">
        <v>2456948393</v>
      </c>
      <c r="O272" s="112">
        <f>142.28/111.82</f>
        <v>1.272402074763012</v>
      </c>
      <c r="P272" s="114" t="s">
        <v>448</v>
      </c>
      <c r="Q272" s="769">
        <f t="shared" si="20"/>
        <v>2456948393.1266518</v>
      </c>
      <c r="R272" s="770"/>
      <c r="S272" s="581" t="s">
        <v>319</v>
      </c>
      <c r="T272" s="581"/>
      <c r="U272" s="581"/>
    </row>
    <row r="273" spans="2:21" ht="30" customHeight="1" x14ac:dyDescent="0.2">
      <c r="B273" s="800" t="s">
        <v>250</v>
      </c>
      <c r="C273" s="801"/>
      <c r="D273" s="783" t="s">
        <v>1131</v>
      </c>
      <c r="E273" s="783"/>
      <c r="F273" s="90" t="s">
        <v>152</v>
      </c>
      <c r="G273" s="802">
        <v>3122051486</v>
      </c>
      <c r="H273" s="802"/>
      <c r="I273" s="769"/>
      <c r="J273" s="803" t="s">
        <v>365</v>
      </c>
      <c r="K273" s="804"/>
      <c r="L273" s="786">
        <v>43353</v>
      </c>
      <c r="M273" s="786"/>
      <c r="N273" s="119">
        <v>2456948393</v>
      </c>
      <c r="O273" s="112">
        <f>142.27/111.82</f>
        <v>1.2723126453228404</v>
      </c>
      <c r="P273" s="114" t="s">
        <v>459</v>
      </c>
      <c r="Q273" s="769">
        <f t="shared" si="20"/>
        <v>2453839861.9843955</v>
      </c>
      <c r="R273" s="770"/>
      <c r="S273" s="581" t="s">
        <v>460</v>
      </c>
      <c r="T273" s="581"/>
      <c r="U273" s="581"/>
    </row>
    <row r="274" spans="2:21" ht="30" customHeight="1" x14ac:dyDescent="0.2">
      <c r="B274" s="244" t="s">
        <v>252</v>
      </c>
      <c r="C274" s="246"/>
      <c r="D274" s="419" t="s">
        <v>1131</v>
      </c>
      <c r="E274" s="419"/>
      <c r="F274" s="79" t="s">
        <v>152</v>
      </c>
      <c r="G274" s="796">
        <v>3131060150</v>
      </c>
      <c r="H274" s="796"/>
      <c r="I274" s="797"/>
      <c r="J274" s="787" t="s">
        <v>366</v>
      </c>
      <c r="K274" s="788"/>
      <c r="L274" s="768">
        <v>43384</v>
      </c>
      <c r="M274" s="768"/>
      <c r="N274" s="119">
        <v>2456948393</v>
      </c>
      <c r="O274" s="112">
        <f>142.5/111.82</f>
        <v>1.2743695224467895</v>
      </c>
      <c r="P274" s="114" t="s">
        <v>472</v>
      </c>
      <c r="Q274" s="769">
        <f t="shared" si="20"/>
        <v>2456948392.7929826</v>
      </c>
      <c r="R274" s="770"/>
      <c r="S274" s="581" t="s">
        <v>319</v>
      </c>
      <c r="T274" s="581"/>
      <c r="U274" s="581"/>
    </row>
    <row r="275" spans="2:21" ht="15" customHeight="1" x14ac:dyDescent="0.2">
      <c r="B275" s="244" t="s">
        <v>254</v>
      </c>
      <c r="C275" s="246"/>
      <c r="D275" s="419" t="s">
        <v>1131</v>
      </c>
      <c r="E275" s="419"/>
      <c r="F275" s="79" t="s">
        <v>152</v>
      </c>
      <c r="G275" s="796">
        <v>3131060150</v>
      </c>
      <c r="H275" s="796"/>
      <c r="I275" s="797"/>
      <c r="J275" s="787" t="s">
        <v>367</v>
      </c>
      <c r="K275" s="788"/>
      <c r="L275" s="768">
        <v>43384</v>
      </c>
      <c r="M275" s="768"/>
      <c r="N275" s="119">
        <v>2456948393</v>
      </c>
      <c r="O275" s="112">
        <f>142.5/111.82</f>
        <v>1.2743695224467895</v>
      </c>
      <c r="P275" s="114" t="s">
        <v>472</v>
      </c>
      <c r="Q275" s="769">
        <f t="shared" si="20"/>
        <v>2456948392.7929826</v>
      </c>
      <c r="R275" s="770"/>
      <c r="S275" s="581" t="s">
        <v>319</v>
      </c>
      <c r="T275" s="581"/>
      <c r="U275" s="581"/>
    </row>
    <row r="276" spans="2:21" ht="15" customHeight="1" x14ac:dyDescent="0.2">
      <c r="B276" s="202"/>
      <c r="C276" s="204"/>
      <c r="D276" s="419" t="s">
        <v>1131</v>
      </c>
      <c r="E276" s="419"/>
      <c r="F276" s="79" t="s">
        <v>152</v>
      </c>
      <c r="G276" s="796">
        <v>4008101</v>
      </c>
      <c r="H276" s="796"/>
      <c r="I276" s="797"/>
      <c r="J276" s="787" t="s">
        <v>478</v>
      </c>
      <c r="K276" s="788"/>
      <c r="L276" s="798">
        <v>43431</v>
      </c>
      <c r="M276" s="799"/>
      <c r="N276" s="119"/>
      <c r="O276" s="112">
        <f>142.5/111.82</f>
        <v>1.2743695224467895</v>
      </c>
      <c r="P276" s="114" t="s">
        <v>479</v>
      </c>
      <c r="Q276" s="769">
        <f t="shared" si="20"/>
        <v>3145163.8864561403</v>
      </c>
      <c r="R276" s="770"/>
      <c r="S276" s="581" t="s">
        <v>480</v>
      </c>
      <c r="T276" s="581"/>
      <c r="U276" s="581"/>
    </row>
    <row r="277" spans="2:21" ht="15" customHeight="1" x14ac:dyDescent="0.2">
      <c r="B277" s="244" t="s">
        <v>256</v>
      </c>
      <c r="C277" s="246"/>
      <c r="D277" s="419" t="s">
        <v>1131</v>
      </c>
      <c r="E277" s="419"/>
      <c r="F277" s="79" t="s">
        <v>152</v>
      </c>
      <c r="G277" s="796">
        <v>3134795450</v>
      </c>
      <c r="H277" s="796"/>
      <c r="I277" s="797"/>
      <c r="J277" s="787" t="s">
        <v>368</v>
      </c>
      <c r="K277" s="788"/>
      <c r="L277" s="768">
        <v>43432</v>
      </c>
      <c r="M277" s="768"/>
      <c r="N277" s="119">
        <v>2456948393</v>
      </c>
      <c r="O277" s="112">
        <f>142.67/111.82</f>
        <v>1.2758898229297084</v>
      </c>
      <c r="P277" s="114" t="s">
        <v>479</v>
      </c>
      <c r="Q277" s="769">
        <f>+G277/O277</f>
        <v>2456948392.9277353</v>
      </c>
      <c r="R277" s="770"/>
      <c r="S277" s="581" t="s">
        <v>319</v>
      </c>
      <c r="T277" s="581"/>
      <c r="U277" s="581"/>
    </row>
    <row r="278" spans="2:21" ht="14.25" x14ac:dyDescent="0.2">
      <c r="B278" s="244" t="s">
        <v>258</v>
      </c>
      <c r="C278" s="246"/>
      <c r="D278" s="419" t="s">
        <v>1131</v>
      </c>
      <c r="E278" s="419"/>
      <c r="F278" s="79" t="s">
        <v>152</v>
      </c>
      <c r="G278" s="796">
        <v>3138530750</v>
      </c>
      <c r="H278" s="796"/>
      <c r="I278" s="797"/>
      <c r="J278" s="787" t="s">
        <v>369</v>
      </c>
      <c r="K278" s="788"/>
      <c r="L278" s="768">
        <v>43444</v>
      </c>
      <c r="M278" s="768"/>
      <c r="N278" s="119">
        <v>2456948393</v>
      </c>
      <c r="O278" s="112">
        <f>142.84/111.82</f>
        <v>1.2774101234126276</v>
      </c>
      <c r="P278" s="114" t="s">
        <v>483</v>
      </c>
      <c r="Q278" s="769">
        <f t="shared" ref="Q278" si="21">+G278/O278</f>
        <v>2456948393.0621672</v>
      </c>
      <c r="R278" s="770"/>
      <c r="S278" s="581" t="s">
        <v>319</v>
      </c>
      <c r="T278" s="581"/>
      <c r="U278" s="581"/>
    </row>
    <row r="279" spans="2:21" ht="14.25" x14ac:dyDescent="0.2">
      <c r="B279" s="244" t="s">
        <v>261</v>
      </c>
      <c r="C279" s="246"/>
      <c r="D279" s="419" t="s">
        <v>1131</v>
      </c>
      <c r="E279" s="419"/>
      <c r="F279" s="79" t="s">
        <v>152</v>
      </c>
      <c r="G279" s="796">
        <v>3138530750</v>
      </c>
      <c r="H279" s="796"/>
      <c r="I279" s="797"/>
      <c r="J279" s="787" t="s">
        <v>370</v>
      </c>
      <c r="K279" s="788"/>
      <c r="L279" s="768">
        <v>43444</v>
      </c>
      <c r="M279" s="768"/>
      <c r="N279" s="119">
        <v>2456948393</v>
      </c>
      <c r="O279" s="112">
        <f>142.84/111.82</f>
        <v>1.2774101234126276</v>
      </c>
      <c r="P279" s="114" t="s">
        <v>483</v>
      </c>
      <c r="Q279" s="769">
        <f>+G279/O279</f>
        <v>2456948393.0621672</v>
      </c>
      <c r="R279" s="770"/>
      <c r="S279" s="581" t="s">
        <v>319</v>
      </c>
      <c r="T279" s="581"/>
      <c r="U279" s="581"/>
    </row>
    <row r="280" spans="2:21" ht="14.25" x14ac:dyDescent="0.2">
      <c r="B280" s="244" t="s">
        <v>264</v>
      </c>
      <c r="C280" s="246"/>
      <c r="D280" s="419" t="s">
        <v>1131</v>
      </c>
      <c r="E280" s="419"/>
      <c r="F280" s="79" t="s">
        <v>152</v>
      </c>
      <c r="G280" s="796">
        <v>3166875084</v>
      </c>
      <c r="H280" s="796"/>
      <c r="I280" s="797"/>
      <c r="J280" s="787" t="s">
        <v>371</v>
      </c>
      <c r="K280" s="788"/>
      <c r="L280" s="768">
        <v>43507</v>
      </c>
      <c r="M280" s="768"/>
      <c r="N280" s="119">
        <v>2456948393</v>
      </c>
      <c r="O280" s="112">
        <f>100.6/78.05</f>
        <v>1.2889173606662396</v>
      </c>
      <c r="P280" s="114" t="s">
        <v>503</v>
      </c>
      <c r="Q280" s="769">
        <f>+G280/O280</f>
        <v>2457003979.1868787</v>
      </c>
      <c r="R280" s="770"/>
      <c r="S280" s="581" t="s">
        <v>319</v>
      </c>
      <c r="T280" s="581"/>
      <c r="U280" s="581"/>
    </row>
    <row r="281" spans="2:21" ht="14.25" x14ac:dyDescent="0.2">
      <c r="B281" s="244" t="s">
        <v>268</v>
      </c>
      <c r="C281" s="246"/>
      <c r="D281" s="419" t="s">
        <v>1131</v>
      </c>
      <c r="E281" s="419"/>
      <c r="F281" s="79" t="s">
        <v>152</v>
      </c>
      <c r="G281" s="796">
        <v>7000000000</v>
      </c>
      <c r="H281" s="796"/>
      <c r="I281" s="797"/>
      <c r="J281" s="787" t="s">
        <v>372</v>
      </c>
      <c r="K281" s="788"/>
      <c r="L281" s="768">
        <v>43550</v>
      </c>
      <c r="M281" s="768"/>
      <c r="N281" s="119">
        <v>2456948393</v>
      </c>
      <c r="O281" s="112">
        <f>101.18/78.05</f>
        <v>1.2963484945547727</v>
      </c>
      <c r="P281" s="114" t="s">
        <v>514</v>
      </c>
      <c r="Q281" s="769">
        <f>+G281/O281</f>
        <v>5399782565.7244511</v>
      </c>
      <c r="R281" s="770"/>
      <c r="S281" s="581" t="s">
        <v>515</v>
      </c>
      <c r="T281" s="581"/>
      <c r="U281" s="581"/>
    </row>
    <row r="282" spans="2:21" ht="15" x14ac:dyDescent="0.2">
      <c r="B282" s="244" t="s">
        <v>272</v>
      </c>
      <c r="C282" s="246"/>
      <c r="D282" s="419" t="s">
        <v>1131</v>
      </c>
      <c r="E282" s="419"/>
      <c r="F282" s="79" t="s">
        <v>152</v>
      </c>
      <c r="G282" s="771"/>
      <c r="H282" s="772"/>
      <c r="I282" s="772"/>
      <c r="J282" s="787" t="s">
        <v>373</v>
      </c>
      <c r="K282" s="788"/>
      <c r="L282" s="768"/>
      <c r="M282" s="768"/>
      <c r="N282" s="119">
        <v>2456948393</v>
      </c>
      <c r="O282" s="112">
        <f t="shared" ref="O282:O283" si="22">101.18/78.05</f>
        <v>1.2963484945547727</v>
      </c>
      <c r="P282" s="114"/>
      <c r="Q282" s="769"/>
      <c r="R282" s="770"/>
      <c r="S282" s="795" t="s">
        <v>577</v>
      </c>
      <c r="T282" s="795"/>
      <c r="U282" s="795"/>
    </row>
    <row r="283" spans="2:21" ht="15" x14ac:dyDescent="0.2">
      <c r="B283" s="244" t="s">
        <v>374</v>
      </c>
      <c r="C283" s="246"/>
      <c r="D283" s="419" t="s">
        <v>1131</v>
      </c>
      <c r="E283" s="419"/>
      <c r="F283" s="79" t="s">
        <v>152</v>
      </c>
      <c r="G283" s="771"/>
      <c r="H283" s="772"/>
      <c r="I283" s="772"/>
      <c r="J283" s="787" t="s">
        <v>375</v>
      </c>
      <c r="K283" s="788"/>
      <c r="L283" s="768"/>
      <c r="M283" s="768"/>
      <c r="N283" s="122">
        <v>1455974867</v>
      </c>
      <c r="O283" s="112">
        <f t="shared" si="22"/>
        <v>1.2963484945547727</v>
      </c>
      <c r="P283" s="114"/>
      <c r="Q283" s="769"/>
      <c r="R283" s="770"/>
      <c r="S283" s="795" t="s">
        <v>577</v>
      </c>
      <c r="T283" s="795"/>
      <c r="U283" s="795"/>
    </row>
    <row r="284" spans="2:21" ht="15" x14ac:dyDescent="0.2">
      <c r="B284" s="244" t="s">
        <v>376</v>
      </c>
      <c r="C284" s="246"/>
      <c r="D284" s="419" t="s">
        <v>1131</v>
      </c>
      <c r="E284" s="419"/>
      <c r="F284" s="79" t="s">
        <v>152</v>
      </c>
      <c r="G284" s="771">
        <v>6309098263</v>
      </c>
      <c r="H284" s="772"/>
      <c r="I284" s="772"/>
      <c r="J284" s="787" t="s">
        <v>377</v>
      </c>
      <c r="K284" s="788"/>
      <c r="L284" s="768">
        <v>43612</v>
      </c>
      <c r="M284" s="768"/>
      <c r="N284" s="122">
        <v>1455974867</v>
      </c>
      <c r="O284" s="112">
        <f>102.12/78.05</f>
        <v>1.3083920563741192</v>
      </c>
      <c r="P284" s="114" t="s">
        <v>576</v>
      </c>
      <c r="Q284" s="769">
        <f>+G284/O284</f>
        <v>4822024279.5451431</v>
      </c>
      <c r="R284" s="770"/>
      <c r="S284" s="581" t="s">
        <v>605</v>
      </c>
      <c r="T284" s="581"/>
      <c r="U284" s="581"/>
    </row>
    <row r="285" spans="2:21" ht="15" x14ac:dyDescent="0.2">
      <c r="B285" s="244" t="s">
        <v>378</v>
      </c>
      <c r="C285" s="246"/>
      <c r="D285" s="419" t="s">
        <v>1131</v>
      </c>
      <c r="E285" s="419"/>
      <c r="F285" s="79" t="s">
        <v>152</v>
      </c>
      <c r="G285" s="771"/>
      <c r="H285" s="772"/>
      <c r="I285" s="772"/>
      <c r="J285" s="787" t="s">
        <v>379</v>
      </c>
      <c r="K285" s="788"/>
      <c r="L285" s="768"/>
      <c r="M285" s="768"/>
      <c r="N285" s="122">
        <v>1455974867</v>
      </c>
      <c r="O285" s="112"/>
      <c r="P285" s="114"/>
      <c r="Q285" s="769"/>
      <c r="R285" s="770"/>
      <c r="S285" s="581" t="s">
        <v>319</v>
      </c>
      <c r="T285" s="581"/>
      <c r="U285" s="581"/>
    </row>
    <row r="286" spans="2:21" ht="15" x14ac:dyDescent="0.2">
      <c r="B286" s="244" t="s">
        <v>380</v>
      </c>
      <c r="C286" s="246"/>
      <c r="D286" s="419" t="s">
        <v>1131</v>
      </c>
      <c r="E286" s="419"/>
      <c r="F286" s="79" t="s">
        <v>152</v>
      </c>
      <c r="G286" s="771"/>
      <c r="H286" s="772"/>
      <c r="I286" s="772"/>
      <c r="J286" s="787" t="s">
        <v>381</v>
      </c>
      <c r="K286" s="788"/>
      <c r="L286" s="768"/>
      <c r="M286" s="768"/>
      <c r="N286" s="122">
        <v>1455974867</v>
      </c>
      <c r="O286" s="112"/>
      <c r="P286" s="114"/>
      <c r="Q286" s="769"/>
      <c r="R286" s="770"/>
      <c r="S286" s="581" t="s">
        <v>319</v>
      </c>
      <c r="T286" s="581"/>
      <c r="U286" s="581"/>
    </row>
    <row r="287" spans="2:21" ht="15" x14ac:dyDescent="0.25">
      <c r="B287" s="778" t="s">
        <v>382</v>
      </c>
      <c r="C287" s="778"/>
      <c r="D287" s="783" t="s">
        <v>1131</v>
      </c>
      <c r="E287" s="783"/>
      <c r="F287" s="90" t="s">
        <v>152</v>
      </c>
      <c r="G287" s="784">
        <v>2643821720</v>
      </c>
      <c r="H287" s="784"/>
      <c r="I287" s="784"/>
      <c r="J287" s="785" t="s">
        <v>383</v>
      </c>
      <c r="K287" s="785"/>
      <c r="L287" s="786">
        <v>43650</v>
      </c>
      <c r="M287" s="786"/>
      <c r="N287" s="123">
        <v>1455974867</v>
      </c>
      <c r="O287" s="112">
        <f>102.44/78.05</f>
        <v>1.3124919923126201</v>
      </c>
      <c r="P287" s="117" t="s">
        <v>606</v>
      </c>
      <c r="Q287" s="769">
        <f>+G287/O287</f>
        <v>2014352647.8524013</v>
      </c>
      <c r="R287" s="770"/>
      <c r="S287" s="778" t="s">
        <v>607</v>
      </c>
      <c r="T287" s="778"/>
      <c r="U287" s="778"/>
    </row>
    <row r="288" spans="2:21" ht="15" x14ac:dyDescent="0.25">
      <c r="B288" s="778" t="s">
        <v>578</v>
      </c>
      <c r="C288" s="778"/>
      <c r="D288" s="783" t="s">
        <v>1131</v>
      </c>
      <c r="E288" s="783"/>
      <c r="F288" s="90" t="s">
        <v>152</v>
      </c>
      <c r="G288" s="784">
        <v>9754517</v>
      </c>
      <c r="H288" s="784"/>
      <c r="I288" s="784"/>
      <c r="J288" s="785" t="s">
        <v>383</v>
      </c>
      <c r="K288" s="785"/>
      <c r="L288" s="786">
        <v>43658</v>
      </c>
      <c r="M288" s="786"/>
      <c r="N288" s="123"/>
      <c r="O288" s="112">
        <f>102.71/78.05</f>
        <v>1.3159513132607303</v>
      </c>
      <c r="P288" s="117" t="s">
        <v>608</v>
      </c>
      <c r="Q288" s="769">
        <f>+G288/O288</f>
        <v>7412521.194138837</v>
      </c>
      <c r="R288" s="770"/>
      <c r="S288" s="778" t="s">
        <v>609</v>
      </c>
      <c r="T288" s="778"/>
      <c r="U288" s="778"/>
    </row>
    <row r="289" spans="1:21" ht="15" x14ac:dyDescent="0.25">
      <c r="B289" s="778" t="s">
        <v>578</v>
      </c>
      <c r="C289" s="778"/>
      <c r="D289" s="783" t="s">
        <v>1131</v>
      </c>
      <c r="E289" s="783"/>
      <c r="F289" s="90" t="s">
        <v>152</v>
      </c>
      <c r="G289" s="784">
        <v>3518806545</v>
      </c>
      <c r="H289" s="784"/>
      <c r="I289" s="784"/>
      <c r="J289" s="785"/>
      <c r="K289" s="785"/>
      <c r="L289" s="786">
        <v>43916</v>
      </c>
      <c r="M289" s="786"/>
      <c r="N289" s="123"/>
      <c r="O289" s="112">
        <f>104.94/78.05</f>
        <v>1.3445227418321588</v>
      </c>
      <c r="P289" s="117" t="s">
        <v>1132</v>
      </c>
      <c r="Q289" s="769">
        <f>+G289/O289</f>
        <v>2617141707.9974275</v>
      </c>
      <c r="R289" s="770"/>
      <c r="S289" s="778"/>
      <c r="T289" s="778"/>
      <c r="U289" s="778"/>
    </row>
    <row r="290" spans="1:21" x14ac:dyDescent="0.2">
      <c r="A290" s="1092"/>
      <c r="B290" s="1106" t="s">
        <v>610</v>
      </c>
      <c r="C290" s="1106"/>
      <c r="D290" s="1107"/>
      <c r="E290" s="1107"/>
      <c r="F290" s="1108"/>
      <c r="G290" s="1109">
        <f>SUM(G264:H288)</f>
        <v>65730763874</v>
      </c>
      <c r="H290" s="1109"/>
      <c r="I290" s="1109"/>
      <c r="J290" s="1110"/>
      <c r="K290" s="1110"/>
      <c r="L290" s="1111"/>
      <c r="M290" s="1111"/>
      <c r="N290" s="1112">
        <f>SUM(N264:N288)</f>
        <v>51504945409</v>
      </c>
      <c r="O290" s="1113"/>
      <c r="P290" s="1114"/>
      <c r="Q290" s="1115">
        <f>SUM(Q264:R289)</f>
        <v>54171980229.711578</v>
      </c>
      <c r="R290" s="1116"/>
      <c r="S290" s="1106">
        <f>+Q290-N290</f>
        <v>2667034820.7115784</v>
      </c>
      <c r="T290" s="1106"/>
      <c r="U290" s="1106"/>
    </row>
    <row r="292" spans="1:21" ht="15" x14ac:dyDescent="0.2">
      <c r="A292" s="1" t="s">
        <v>694</v>
      </c>
      <c r="B292" s="336" t="s">
        <v>493</v>
      </c>
      <c r="C292" s="336"/>
      <c r="D292" s="336"/>
      <c r="E292" s="336"/>
      <c r="F292" s="336"/>
      <c r="G292" s="336"/>
      <c r="H292" s="336"/>
      <c r="I292" s="336"/>
      <c r="J292" s="336"/>
      <c r="K292" s="336"/>
      <c r="L292" s="336"/>
      <c r="M292" s="336"/>
      <c r="N292" s="336"/>
      <c r="O292" s="336"/>
      <c r="P292" s="336"/>
      <c r="Q292" s="336"/>
      <c r="R292" s="336"/>
      <c r="S292" s="336"/>
      <c r="T292" s="336"/>
      <c r="U292" s="336"/>
    </row>
    <row r="293" spans="1:21" ht="15" x14ac:dyDescent="0.2">
      <c r="B293" s="775" t="s">
        <v>138</v>
      </c>
      <c r="C293" s="775"/>
      <c r="D293" s="776" t="s">
        <v>139</v>
      </c>
      <c r="E293" s="776"/>
      <c r="F293" s="776" t="s">
        <v>140</v>
      </c>
      <c r="G293" s="777" t="s">
        <v>141</v>
      </c>
      <c r="H293" s="777"/>
      <c r="I293" s="777"/>
      <c r="J293" s="777"/>
      <c r="K293" s="777"/>
      <c r="L293" s="777"/>
      <c r="M293" s="777"/>
      <c r="N293" s="777" t="s">
        <v>142</v>
      </c>
      <c r="O293" s="777"/>
      <c r="P293" s="777"/>
      <c r="Q293" s="777"/>
      <c r="R293" s="777"/>
      <c r="S293" s="777" t="s">
        <v>99</v>
      </c>
      <c r="T293" s="777"/>
      <c r="U293" s="777"/>
    </row>
    <row r="294" spans="1:21" ht="30" x14ac:dyDescent="0.2">
      <c r="B294" s="775"/>
      <c r="C294" s="775"/>
      <c r="D294" s="776"/>
      <c r="E294" s="776"/>
      <c r="F294" s="776"/>
      <c r="G294" s="757" t="s">
        <v>143</v>
      </c>
      <c r="H294" s="776"/>
      <c r="I294" s="776"/>
      <c r="J294" s="757" t="s">
        <v>144</v>
      </c>
      <c r="K294" s="757"/>
      <c r="L294" s="757" t="s">
        <v>145</v>
      </c>
      <c r="M294" s="757"/>
      <c r="N294" s="215" t="s">
        <v>146</v>
      </c>
      <c r="O294" s="215" t="s">
        <v>147</v>
      </c>
      <c r="P294" s="215" t="s">
        <v>148</v>
      </c>
      <c r="Q294" s="757" t="s">
        <v>149</v>
      </c>
      <c r="R294" s="757"/>
      <c r="S294" s="777"/>
      <c r="T294" s="777"/>
      <c r="U294" s="777"/>
    </row>
    <row r="295" spans="1:21" ht="15" x14ac:dyDescent="0.2">
      <c r="B295" s="791" t="s">
        <v>494</v>
      </c>
      <c r="C295" s="792"/>
      <c r="D295" s="542" t="s">
        <v>1133</v>
      </c>
      <c r="E295" s="544"/>
      <c r="F295" s="79" t="s">
        <v>152</v>
      </c>
      <c r="G295" s="751">
        <v>13016958191</v>
      </c>
      <c r="H295" s="751"/>
      <c r="I295" s="751"/>
      <c r="J295" s="752">
        <v>43465</v>
      </c>
      <c r="K295" s="753"/>
      <c r="L295" s="754">
        <v>43462</v>
      </c>
      <c r="M295" s="755"/>
      <c r="N295" s="766">
        <v>10214287467</v>
      </c>
      <c r="O295" s="124">
        <f>142.84/111.82</f>
        <v>1.2774101234126276</v>
      </c>
      <c r="P295" s="125" t="s">
        <v>495</v>
      </c>
      <c r="Q295" s="756">
        <f>+G295/O295</f>
        <v>10190116668.42355</v>
      </c>
      <c r="R295" s="756"/>
      <c r="S295" s="581" t="s">
        <v>499</v>
      </c>
      <c r="T295" s="581"/>
      <c r="U295" s="581"/>
    </row>
    <row r="296" spans="1:21" ht="15" x14ac:dyDescent="0.2">
      <c r="B296" s="793"/>
      <c r="C296" s="794"/>
      <c r="D296" s="807" t="s">
        <v>1133</v>
      </c>
      <c r="E296" s="808"/>
      <c r="F296" s="79" t="s">
        <v>152</v>
      </c>
      <c r="G296" s="751">
        <v>30876023</v>
      </c>
      <c r="H296" s="751"/>
      <c r="I296" s="751"/>
      <c r="J296" s="752">
        <v>43465</v>
      </c>
      <c r="K296" s="753"/>
      <c r="L296" s="754">
        <v>43469</v>
      </c>
      <c r="M296" s="755"/>
      <c r="N296" s="767"/>
      <c r="O296" s="124">
        <f>142.84/111.82</f>
        <v>1.2774101234126276</v>
      </c>
      <c r="P296" s="125" t="s">
        <v>495</v>
      </c>
      <c r="Q296" s="756">
        <f>+G296/O296</f>
        <v>24170798.738868661</v>
      </c>
      <c r="R296" s="756"/>
      <c r="S296" s="581" t="s">
        <v>353</v>
      </c>
      <c r="T296" s="581"/>
      <c r="U296" s="581"/>
    </row>
    <row r="297" spans="1:21" ht="15" x14ac:dyDescent="0.2">
      <c r="B297" s="581" t="s">
        <v>695</v>
      </c>
      <c r="C297" s="581"/>
      <c r="D297" s="807" t="s">
        <v>1133</v>
      </c>
      <c r="E297" s="808"/>
      <c r="F297" s="79" t="s">
        <v>152</v>
      </c>
      <c r="G297" s="773">
        <v>55856315730</v>
      </c>
      <c r="H297" s="773"/>
      <c r="I297" s="773"/>
      <c r="J297" s="752">
        <v>43830</v>
      </c>
      <c r="K297" s="753"/>
      <c r="L297" s="752">
        <v>43829</v>
      </c>
      <c r="M297" s="753"/>
      <c r="N297" s="224">
        <v>42105325891</v>
      </c>
      <c r="O297" s="147">
        <f>103.54/78.05</f>
        <v>1.3265855221012173</v>
      </c>
      <c r="P297" s="148" t="s">
        <v>696</v>
      </c>
      <c r="Q297" s="774">
        <f>+G297/O297</f>
        <v>42105325890.733047</v>
      </c>
      <c r="R297" s="774"/>
      <c r="S297" s="581" t="s">
        <v>697</v>
      </c>
      <c r="T297" s="581"/>
      <c r="U297" s="581"/>
    </row>
  </sheetData>
  <mergeCells count="1734">
    <mergeCell ref="B297:C297"/>
    <mergeCell ref="D297:E297"/>
    <mergeCell ref="G297:I297"/>
    <mergeCell ref="J297:K297"/>
    <mergeCell ref="L297:M297"/>
    <mergeCell ref="Q297:R297"/>
    <mergeCell ref="S297:U297"/>
    <mergeCell ref="B292:U292"/>
    <mergeCell ref="B293:C294"/>
    <mergeCell ref="D293:E294"/>
    <mergeCell ref="F293:F294"/>
    <mergeCell ref="G293:K293"/>
    <mergeCell ref="L293:M293"/>
    <mergeCell ref="N293:R293"/>
    <mergeCell ref="S293:U294"/>
    <mergeCell ref="G294:I294"/>
    <mergeCell ref="J294:K294"/>
    <mergeCell ref="L294:M294"/>
    <mergeCell ref="Q294:R294"/>
    <mergeCell ref="B295:C296"/>
    <mergeCell ref="D295:E295"/>
    <mergeCell ref="G295:I295"/>
    <mergeCell ref="J295:K295"/>
    <mergeCell ref="L295:M295"/>
    <mergeCell ref="N295:N296"/>
    <mergeCell ref="Q295:R295"/>
    <mergeCell ref="S295:U295"/>
    <mergeCell ref="D296:E296"/>
    <mergeCell ref="G296:I296"/>
    <mergeCell ref="J296:K296"/>
    <mergeCell ref="L296:M296"/>
    <mergeCell ref="Q296:R296"/>
    <mergeCell ref="S296:U296"/>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8:C278"/>
    <mergeCell ref="D278:E278"/>
    <mergeCell ref="G278:I278"/>
    <mergeCell ref="J278:K278"/>
    <mergeCell ref="L278:M278"/>
    <mergeCell ref="Q278:R278"/>
    <mergeCell ref="S278:U278"/>
    <mergeCell ref="G262:K262"/>
    <mergeCell ref="N262:R262"/>
    <mergeCell ref="S262:U263"/>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3:C243"/>
    <mergeCell ref="D243:E243"/>
    <mergeCell ref="J243:K243"/>
    <mergeCell ref="Q243:R243"/>
    <mergeCell ref="S243:U243"/>
    <mergeCell ref="B244:C244"/>
    <mergeCell ref="D244:E244"/>
    <mergeCell ref="S244:U244"/>
    <mergeCell ref="B245:E245"/>
    <mergeCell ref="B246:E246"/>
    <mergeCell ref="B250:U250"/>
    <mergeCell ref="B251:C252"/>
    <mergeCell ref="D251:E252"/>
    <mergeCell ref="F251:F252"/>
    <mergeCell ref="G251:K251"/>
    <mergeCell ref="N251:R251"/>
    <mergeCell ref="S251:U252"/>
    <mergeCell ref="D235:E235"/>
    <mergeCell ref="J235:K235"/>
    <mergeCell ref="L235:M235"/>
    <mergeCell ref="Q235:R235"/>
    <mergeCell ref="S235:U235"/>
    <mergeCell ref="B236:C236"/>
    <mergeCell ref="D236:E236"/>
    <mergeCell ref="J236:K236"/>
    <mergeCell ref="L236:M236"/>
    <mergeCell ref="Q236:R236"/>
    <mergeCell ref="S236:U236"/>
    <mergeCell ref="B239:E239"/>
    <mergeCell ref="J239:K239"/>
    <mergeCell ref="L239:M239"/>
    <mergeCell ref="Q239:R239"/>
    <mergeCell ref="S239:U239"/>
    <mergeCell ref="B242:C242"/>
    <mergeCell ref="D242:E242"/>
    <mergeCell ref="J242:K242"/>
    <mergeCell ref="L242:M242"/>
    <mergeCell ref="Q242:R242"/>
    <mergeCell ref="S242:U242"/>
    <mergeCell ref="J222:K224"/>
    <mergeCell ref="L222:M224"/>
    <mergeCell ref="S222:U224"/>
    <mergeCell ref="S226:U231"/>
    <mergeCell ref="B228:C228"/>
    <mergeCell ref="D228:E228"/>
    <mergeCell ref="J228:K228"/>
    <mergeCell ref="L228:M228"/>
    <mergeCell ref="Q228:R228"/>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192:C192"/>
    <mergeCell ref="D192:E192"/>
    <mergeCell ref="G192:I192"/>
    <mergeCell ref="J192:K192"/>
    <mergeCell ref="L192:M192"/>
    <mergeCell ref="Q192:R192"/>
    <mergeCell ref="S192:U192"/>
    <mergeCell ref="B193:C193"/>
    <mergeCell ref="D193:E193"/>
    <mergeCell ref="G193:H193"/>
    <mergeCell ref="J193:K193"/>
    <mergeCell ref="L193:M193"/>
    <mergeCell ref="Q193:R193"/>
    <mergeCell ref="S193:U193"/>
    <mergeCell ref="B197:U197"/>
    <mergeCell ref="B198:C199"/>
    <mergeCell ref="D198:E199"/>
    <mergeCell ref="F198:F199"/>
    <mergeCell ref="G198:K198"/>
    <mergeCell ref="N198:R198"/>
    <mergeCell ref="S198:U199"/>
    <mergeCell ref="D175:E175"/>
    <mergeCell ref="S175:U175"/>
    <mergeCell ref="B177:U177"/>
    <mergeCell ref="B178:C179"/>
    <mergeCell ref="D178:E179"/>
    <mergeCell ref="F178:F179"/>
    <mergeCell ref="G178:K178"/>
    <mergeCell ref="N178:R178"/>
    <mergeCell ref="S178:U179"/>
    <mergeCell ref="G189:I189"/>
    <mergeCell ref="B190:C190"/>
    <mergeCell ref="D190:E190"/>
    <mergeCell ref="G190:I190"/>
    <mergeCell ref="J190:K190"/>
    <mergeCell ref="L190:M190"/>
    <mergeCell ref="Q190:R190"/>
    <mergeCell ref="S190:U190"/>
    <mergeCell ref="D162:E162"/>
    <mergeCell ref="S162:U162"/>
    <mergeCell ref="B164:U164"/>
    <mergeCell ref="B165:C166"/>
    <mergeCell ref="D165:E166"/>
    <mergeCell ref="F165:F166"/>
    <mergeCell ref="G165:K165"/>
    <mergeCell ref="N165:R165"/>
    <mergeCell ref="S165:U166"/>
    <mergeCell ref="B172:C172"/>
    <mergeCell ref="D172:E172"/>
    <mergeCell ref="G172:I172"/>
    <mergeCell ref="J172:K172"/>
    <mergeCell ref="L172:M172"/>
    <mergeCell ref="Q172:R172"/>
    <mergeCell ref="S172:U172"/>
    <mergeCell ref="B173:C173"/>
    <mergeCell ref="D173:E173"/>
    <mergeCell ref="G173:I173"/>
    <mergeCell ref="J173:K173"/>
    <mergeCell ref="L173:M173"/>
    <mergeCell ref="Q173:R173"/>
    <mergeCell ref="S173:U173"/>
    <mergeCell ref="F147:F148"/>
    <mergeCell ref="G147:K147"/>
    <mergeCell ref="N147:R147"/>
    <mergeCell ref="S147:U148"/>
    <mergeCell ref="B150:C150"/>
    <mergeCell ref="G150:I150"/>
    <mergeCell ref="G154:H154"/>
    <mergeCell ref="B160:C160"/>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D149:E149"/>
    <mergeCell ref="J149:K149"/>
    <mergeCell ref="L149:M149"/>
    <mergeCell ref="Q149:R149"/>
    <mergeCell ref="S149:U149"/>
    <mergeCell ref="G148:I148"/>
    <mergeCell ref="J148:K148"/>
    <mergeCell ref="L148:M148"/>
    <mergeCell ref="Q148:R148"/>
    <mergeCell ref="B149:C149"/>
    <mergeCell ref="G149:I149"/>
    <mergeCell ref="L147:M147"/>
    <mergeCell ref="B146:U146"/>
    <mergeCell ref="B147:C148"/>
    <mergeCell ref="D147:E148"/>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J154:K154"/>
    <mergeCell ref="L154:M154"/>
    <mergeCell ref="Q154:R154"/>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2:C162"/>
    <mergeCell ref="Q168:R168"/>
    <mergeCell ref="B167:C167"/>
    <mergeCell ref="D167:E167"/>
    <mergeCell ref="G167:I167"/>
    <mergeCell ref="J167:K167"/>
    <mergeCell ref="L167:M167"/>
    <mergeCell ref="Q167:R167"/>
    <mergeCell ref="S167:U167"/>
    <mergeCell ref="G166:I166"/>
    <mergeCell ref="J166:K166"/>
    <mergeCell ref="L166:M166"/>
    <mergeCell ref="Q166:R166"/>
    <mergeCell ref="L165:M165"/>
    <mergeCell ref="S168:U168"/>
    <mergeCell ref="B169:C169"/>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4:C174"/>
    <mergeCell ref="D174:E174"/>
    <mergeCell ref="G174:I174"/>
    <mergeCell ref="J174:K174"/>
    <mergeCell ref="Q174:R174"/>
    <mergeCell ref="S174:U174"/>
    <mergeCell ref="B175:C175"/>
    <mergeCell ref="L178:M178"/>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B180:C180"/>
    <mergeCell ref="D180:E180"/>
    <mergeCell ref="G180:I180"/>
    <mergeCell ref="J180:K180"/>
    <mergeCell ref="L180:M180"/>
    <mergeCell ref="Q180:R180"/>
    <mergeCell ref="S180:U180"/>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I191"/>
    <mergeCell ref="J191:K191"/>
    <mergeCell ref="L191:M191"/>
    <mergeCell ref="Q191:R191"/>
    <mergeCell ref="S191:U191"/>
    <mergeCell ref="L198:M198"/>
    <mergeCell ref="S201:U201"/>
    <mergeCell ref="B202:C202"/>
    <mergeCell ref="D202:E202"/>
    <mergeCell ref="J202:K202"/>
    <mergeCell ref="L202:M202"/>
    <mergeCell ref="Q202:R202"/>
    <mergeCell ref="S202:U202"/>
    <mergeCell ref="B201:C201"/>
    <mergeCell ref="D201:E201"/>
    <mergeCell ref="J201:K201"/>
    <mergeCell ref="L201:M201"/>
    <mergeCell ref="Q201:R201"/>
    <mergeCell ref="V199:W199"/>
    <mergeCell ref="X199:Z199"/>
    <mergeCell ref="B200:C200"/>
    <mergeCell ref="D200:E200"/>
    <mergeCell ref="J200:K200"/>
    <mergeCell ref="L200:M200"/>
    <mergeCell ref="Q200:R200"/>
    <mergeCell ref="S200:U200"/>
    <mergeCell ref="G199:I199"/>
    <mergeCell ref="J199:K199"/>
    <mergeCell ref="L199:M199"/>
    <mergeCell ref="Q199:R199"/>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25:U225"/>
    <mergeCell ref="B226:C226"/>
    <mergeCell ref="D226:E226"/>
    <mergeCell ref="J226:K226"/>
    <mergeCell ref="L226:M226"/>
    <mergeCell ref="Q226:R226"/>
    <mergeCell ref="B225:C225"/>
    <mergeCell ref="D225:E225"/>
    <mergeCell ref="J225:K225"/>
    <mergeCell ref="L225:M225"/>
    <mergeCell ref="Q225:R225"/>
    <mergeCell ref="B224:C224"/>
    <mergeCell ref="D224:E224"/>
    <mergeCell ref="Q224:R224"/>
    <mergeCell ref="B223:C223"/>
    <mergeCell ref="D223:E223"/>
    <mergeCell ref="Q223:R223"/>
    <mergeCell ref="B227:C227"/>
    <mergeCell ref="D227:E227"/>
    <mergeCell ref="L243:M243"/>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B232:C232"/>
    <mergeCell ref="D232:E232"/>
    <mergeCell ref="J232:K232"/>
    <mergeCell ref="Q232:R232"/>
    <mergeCell ref="S232:U232"/>
    <mergeCell ref="B233:C233"/>
    <mergeCell ref="D233:E233"/>
    <mergeCell ref="S233:U233"/>
    <mergeCell ref="B235:C235"/>
    <mergeCell ref="S246:U246"/>
    <mergeCell ref="J246:K246"/>
    <mergeCell ref="L246:M246"/>
    <mergeCell ref="Q246:R246"/>
    <mergeCell ref="J245:K245"/>
    <mergeCell ref="L245:M245"/>
    <mergeCell ref="Q245:R245"/>
    <mergeCell ref="S245:U245"/>
    <mergeCell ref="L251:M251"/>
    <mergeCell ref="B253:C253"/>
    <mergeCell ref="D253:E253"/>
    <mergeCell ref="G253:I253"/>
    <mergeCell ref="J253:K253"/>
    <mergeCell ref="L253:M253"/>
    <mergeCell ref="Q253:R253"/>
    <mergeCell ref="S253:U253"/>
    <mergeCell ref="G252:I252"/>
    <mergeCell ref="J252:K252"/>
    <mergeCell ref="L252:M252"/>
    <mergeCell ref="Q252:R252"/>
    <mergeCell ref="L262:M262"/>
    <mergeCell ref="B261:U261"/>
    <mergeCell ref="B262:C263"/>
    <mergeCell ref="D262:E263"/>
    <mergeCell ref="F262:F263"/>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B264:C264"/>
    <mergeCell ref="D264:E264"/>
    <mergeCell ref="G264:I264"/>
    <mergeCell ref="J264:K264"/>
    <mergeCell ref="L264:M264"/>
    <mergeCell ref="Q264:R264"/>
    <mergeCell ref="S264:U264"/>
    <mergeCell ref="G263:I263"/>
    <mergeCell ref="J263:K263"/>
    <mergeCell ref="L263:M263"/>
    <mergeCell ref="Q263:R263"/>
    <mergeCell ref="L269:M269"/>
    <mergeCell ref="S269:U269"/>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Q270:R270"/>
    <mergeCell ref="S276:U276"/>
    <mergeCell ref="D276:E276"/>
    <mergeCell ref="G276:I276"/>
    <mergeCell ref="J276:K276"/>
    <mergeCell ref="L276:M276"/>
    <mergeCell ref="Q276:R276"/>
    <mergeCell ref="Q274:R274"/>
    <mergeCell ref="J227:K227"/>
    <mergeCell ref="L227:M227"/>
    <mergeCell ref="Q227:R227"/>
    <mergeCell ref="S221:U221"/>
    <mergeCell ref="B222:C222"/>
    <mergeCell ref="D222:E222"/>
    <mergeCell ref="Q222:R222"/>
    <mergeCell ref="B221:C221"/>
    <mergeCell ref="D221:E221"/>
    <mergeCell ref="L267:M267"/>
    <mergeCell ref="Q267:R267"/>
    <mergeCell ref="S265:U265"/>
    <mergeCell ref="B266:C266"/>
    <mergeCell ref="D266:E266"/>
    <mergeCell ref="G266:I266"/>
  </mergeCells>
  <hyperlinks>
    <hyperlink ref="Q243:R243" r:id="rId1" display="..\..\Varios\2019-10-07 Cálculos incumplimiento fondeo Ambiental.xlsx" xr:uid="{C3FF787E-CD5F-496C-BA23-D1E8788F05C4}"/>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37"/>
  <sheetViews>
    <sheetView zoomScale="85" zoomScaleNormal="85" workbookViewId="0">
      <selection activeCell="F41" sqref="F41"/>
    </sheetView>
  </sheetViews>
  <sheetFormatPr baseColWidth="10" defaultColWidth="11.5703125" defaultRowHeight="15" x14ac:dyDescent="0.25"/>
  <cols>
    <col min="1" max="7" width="11.5703125" style="130"/>
    <col min="8" max="8" width="5.5703125" style="130" customWidth="1"/>
    <col min="9" max="9" width="19.7109375" style="130" customWidth="1"/>
    <col min="10" max="11" width="11.5703125" style="130"/>
    <col min="12" max="12" width="19.28515625" style="130" customWidth="1"/>
    <col min="13" max="16384" width="11.5703125" style="130"/>
  </cols>
  <sheetData>
    <row r="1" spans="2:13" ht="15" customHeight="1" x14ac:dyDescent="0.25">
      <c r="B1" s="923" t="s">
        <v>386</v>
      </c>
      <c r="C1" s="924"/>
      <c r="D1" s="924"/>
      <c r="E1" s="924"/>
      <c r="F1" s="924"/>
      <c r="G1" s="924"/>
      <c r="H1" s="924"/>
      <c r="I1" s="924"/>
      <c r="J1" s="924"/>
      <c r="K1" s="924"/>
      <c r="L1" s="925"/>
    </row>
    <row r="2" spans="2:13" ht="15" customHeight="1" x14ac:dyDescent="0.25">
      <c r="B2" s="926"/>
      <c r="C2" s="927"/>
      <c r="D2" s="927"/>
      <c r="E2" s="927"/>
      <c r="F2" s="927"/>
      <c r="G2" s="927"/>
      <c r="H2" s="927"/>
      <c r="I2" s="927"/>
      <c r="J2" s="927"/>
      <c r="K2" s="927"/>
      <c r="L2" s="928"/>
    </row>
    <row r="3" spans="2:13" ht="51.75" customHeight="1" x14ac:dyDescent="0.25">
      <c r="B3" s="929" t="s">
        <v>434</v>
      </c>
      <c r="C3" s="930"/>
      <c r="D3" s="930"/>
      <c r="E3" s="931"/>
      <c r="F3" s="158">
        <v>43978</v>
      </c>
      <c r="G3" s="929" t="s">
        <v>435</v>
      </c>
      <c r="H3" s="930"/>
      <c r="I3" s="931"/>
      <c r="J3" s="932">
        <v>43985</v>
      </c>
      <c r="K3" s="933"/>
      <c r="L3" s="934"/>
    </row>
    <row r="4" spans="2:13" ht="20.25" customHeight="1" x14ac:dyDescent="0.25">
      <c r="B4" s="935" t="s">
        <v>384</v>
      </c>
      <c r="C4" s="936"/>
      <c r="D4" s="936"/>
      <c r="E4" s="936"/>
      <c r="F4" s="936"/>
      <c r="G4" s="936"/>
      <c r="H4" s="937"/>
      <c r="I4" s="165" t="s">
        <v>730</v>
      </c>
      <c r="J4" s="165" t="s">
        <v>2</v>
      </c>
      <c r="K4" s="941" t="s">
        <v>0</v>
      </c>
      <c r="L4" s="942"/>
    </row>
    <row r="5" spans="2:13" ht="18.75" customHeight="1" x14ac:dyDescent="0.25">
      <c r="B5" s="938"/>
      <c r="C5" s="939"/>
      <c r="D5" s="939"/>
      <c r="E5" s="939"/>
      <c r="F5" s="939"/>
      <c r="G5" s="939"/>
      <c r="H5" s="940"/>
      <c r="I5" s="132" t="s">
        <v>731</v>
      </c>
      <c r="J5" s="165">
        <v>2</v>
      </c>
      <c r="K5" s="941" t="s">
        <v>436</v>
      </c>
      <c r="L5" s="942"/>
    </row>
    <row r="6" spans="2:13" ht="24" customHeight="1" x14ac:dyDescent="0.25">
      <c r="B6" s="917" t="s">
        <v>648</v>
      </c>
      <c r="C6" s="918"/>
      <c r="D6" s="918"/>
      <c r="E6" s="918"/>
      <c r="F6" s="918"/>
      <c r="G6" s="919"/>
      <c r="H6" s="917" t="s">
        <v>649</v>
      </c>
      <c r="I6" s="918"/>
      <c r="J6" s="918"/>
      <c r="K6" s="918"/>
      <c r="L6" s="919"/>
    </row>
    <row r="7" spans="2:13" x14ac:dyDescent="0.25">
      <c r="B7" s="917"/>
      <c r="C7" s="918"/>
      <c r="D7" s="918"/>
      <c r="E7" s="918"/>
      <c r="F7" s="918"/>
      <c r="G7" s="919"/>
      <c r="H7" s="917"/>
      <c r="I7" s="918"/>
      <c r="J7" s="918"/>
      <c r="K7" s="918"/>
      <c r="L7" s="919"/>
    </row>
    <row r="8" spans="2:13" x14ac:dyDescent="0.25">
      <c r="B8" s="917"/>
      <c r="C8" s="918"/>
      <c r="D8" s="918"/>
      <c r="E8" s="918"/>
      <c r="F8" s="918"/>
      <c r="G8" s="919"/>
      <c r="H8" s="917"/>
      <c r="I8" s="918"/>
      <c r="J8" s="918"/>
      <c r="K8" s="918"/>
      <c r="L8" s="919"/>
    </row>
    <row r="9" spans="2:13" ht="15" customHeight="1" x14ac:dyDescent="0.25">
      <c r="B9" s="917"/>
      <c r="C9" s="918"/>
      <c r="D9" s="918"/>
      <c r="E9" s="918"/>
      <c r="F9" s="918"/>
      <c r="G9" s="919"/>
      <c r="H9" s="917"/>
      <c r="I9" s="918"/>
      <c r="J9" s="918"/>
      <c r="K9" s="918"/>
      <c r="L9" s="919"/>
    </row>
    <row r="10" spans="2:13" ht="15" customHeight="1" x14ac:dyDescent="0.25">
      <c r="B10" s="917"/>
      <c r="C10" s="918"/>
      <c r="D10" s="918"/>
      <c r="E10" s="918"/>
      <c r="F10" s="918"/>
      <c r="G10" s="919"/>
      <c r="H10" s="917"/>
      <c r="I10" s="918"/>
      <c r="J10" s="918"/>
      <c r="K10" s="918"/>
      <c r="L10" s="919"/>
    </row>
    <row r="11" spans="2:13" ht="15" customHeight="1" x14ac:dyDescent="0.25">
      <c r="B11" s="917"/>
      <c r="C11" s="918"/>
      <c r="D11" s="918"/>
      <c r="E11" s="918"/>
      <c r="F11" s="918"/>
      <c r="G11" s="919"/>
      <c r="H11" s="917"/>
      <c r="I11" s="918"/>
      <c r="J11" s="918"/>
      <c r="K11" s="918"/>
      <c r="L11" s="919"/>
    </row>
    <row r="12" spans="2:13" ht="15" customHeight="1" x14ac:dyDescent="0.25">
      <c r="B12" s="917"/>
      <c r="C12" s="918"/>
      <c r="D12" s="918"/>
      <c r="E12" s="918"/>
      <c r="F12" s="918"/>
      <c r="G12" s="919"/>
      <c r="H12" s="917"/>
      <c r="I12" s="918"/>
      <c r="J12" s="918"/>
      <c r="K12" s="918"/>
      <c r="L12" s="919"/>
      <c r="M12" s="130" t="s">
        <v>816</v>
      </c>
    </row>
    <row r="13" spans="2:13" ht="15" customHeight="1" x14ac:dyDescent="0.25">
      <c r="B13" s="917"/>
      <c r="C13" s="918"/>
      <c r="D13" s="918"/>
      <c r="E13" s="918"/>
      <c r="F13" s="918"/>
      <c r="G13" s="919"/>
      <c r="H13" s="917"/>
      <c r="I13" s="918"/>
      <c r="J13" s="918"/>
      <c r="K13" s="918"/>
      <c r="L13" s="919"/>
    </row>
    <row r="14" spans="2:13" ht="15" customHeight="1" x14ac:dyDescent="0.25">
      <c r="B14" s="917"/>
      <c r="C14" s="918"/>
      <c r="D14" s="918"/>
      <c r="E14" s="918"/>
      <c r="F14" s="918"/>
      <c r="G14" s="919"/>
      <c r="H14" s="917"/>
      <c r="I14" s="918"/>
      <c r="J14" s="918"/>
      <c r="K14" s="918"/>
      <c r="L14" s="919"/>
    </row>
    <row r="15" spans="2:13" ht="15" customHeight="1" x14ac:dyDescent="0.25">
      <c r="B15" s="917"/>
      <c r="C15" s="918"/>
      <c r="D15" s="918"/>
      <c r="E15" s="918"/>
      <c r="F15" s="918"/>
      <c r="G15" s="919"/>
      <c r="H15" s="917"/>
      <c r="I15" s="918"/>
      <c r="J15" s="918"/>
      <c r="K15" s="918"/>
      <c r="L15" s="919"/>
    </row>
    <row r="16" spans="2:13" ht="15" customHeight="1" x14ac:dyDescent="0.25">
      <c r="B16" s="917"/>
      <c r="C16" s="918"/>
      <c r="D16" s="918"/>
      <c r="E16" s="918"/>
      <c r="F16" s="918"/>
      <c r="G16" s="919"/>
      <c r="H16" s="917"/>
      <c r="I16" s="918"/>
      <c r="J16" s="918"/>
      <c r="K16" s="918"/>
      <c r="L16" s="919"/>
    </row>
    <row r="17" spans="2:12" ht="15" customHeight="1" x14ac:dyDescent="0.25">
      <c r="B17" s="917"/>
      <c r="C17" s="918"/>
      <c r="D17" s="918"/>
      <c r="E17" s="918"/>
      <c r="F17" s="918"/>
      <c r="G17" s="919"/>
      <c r="H17" s="917"/>
      <c r="I17" s="918"/>
      <c r="J17" s="918"/>
      <c r="K17" s="918"/>
      <c r="L17" s="919"/>
    </row>
    <row r="18" spans="2:12" ht="15" customHeight="1" x14ac:dyDescent="0.25">
      <c r="B18" s="917"/>
      <c r="C18" s="918"/>
      <c r="D18" s="918"/>
      <c r="E18" s="918"/>
      <c r="F18" s="918"/>
      <c r="G18" s="919"/>
      <c r="H18" s="917"/>
      <c r="I18" s="918"/>
      <c r="J18" s="918"/>
      <c r="K18" s="918"/>
      <c r="L18" s="919"/>
    </row>
    <row r="19" spans="2:12" ht="15" customHeight="1" thickBot="1" x14ac:dyDescent="0.3">
      <c r="B19" s="917"/>
      <c r="C19" s="918"/>
      <c r="D19" s="918"/>
      <c r="E19" s="918"/>
      <c r="F19" s="918"/>
      <c r="G19" s="919"/>
      <c r="H19" s="917"/>
      <c r="I19" s="918"/>
      <c r="J19" s="918"/>
      <c r="K19" s="918"/>
      <c r="L19" s="919"/>
    </row>
    <row r="20" spans="2:12" ht="15" customHeight="1" x14ac:dyDescent="0.25">
      <c r="B20" s="905" t="s">
        <v>817</v>
      </c>
      <c r="C20" s="906"/>
      <c r="D20" s="906"/>
      <c r="E20" s="906"/>
      <c r="F20" s="906"/>
      <c r="G20" s="907"/>
      <c r="H20" s="911" t="s">
        <v>1069</v>
      </c>
      <c r="I20" s="912"/>
      <c r="J20" s="912"/>
      <c r="K20" s="912"/>
      <c r="L20" s="913"/>
    </row>
    <row r="21" spans="2:12" ht="15" customHeight="1" thickBot="1" x14ac:dyDescent="0.3">
      <c r="B21" s="908"/>
      <c r="C21" s="909"/>
      <c r="D21" s="909"/>
      <c r="E21" s="909"/>
      <c r="F21" s="909"/>
      <c r="G21" s="910"/>
      <c r="H21" s="914"/>
      <c r="I21" s="915"/>
      <c r="J21" s="915"/>
      <c r="K21" s="915"/>
      <c r="L21" s="916"/>
    </row>
    <row r="22" spans="2:12" ht="15" customHeight="1" x14ac:dyDescent="0.25">
      <c r="B22" s="920" t="s">
        <v>754</v>
      </c>
      <c r="C22" s="921"/>
      <c r="D22" s="921"/>
      <c r="E22" s="921"/>
      <c r="F22" s="921"/>
      <c r="G22" s="922"/>
      <c r="H22" s="920" t="s">
        <v>755</v>
      </c>
      <c r="I22" s="921"/>
      <c r="J22" s="921"/>
      <c r="K22" s="921"/>
      <c r="L22" s="922"/>
    </row>
    <row r="23" spans="2:12" ht="15" customHeight="1" x14ac:dyDescent="0.25">
      <c r="B23" s="917"/>
      <c r="C23" s="918"/>
      <c r="D23" s="918"/>
      <c r="E23" s="918"/>
      <c r="F23" s="918"/>
      <c r="G23" s="919"/>
      <c r="H23" s="917"/>
      <c r="I23" s="918"/>
      <c r="J23" s="918"/>
      <c r="K23" s="918"/>
      <c r="L23" s="919"/>
    </row>
    <row r="24" spans="2:12" x14ac:dyDescent="0.25">
      <c r="B24" s="917"/>
      <c r="C24" s="918"/>
      <c r="D24" s="918"/>
      <c r="E24" s="918"/>
      <c r="F24" s="918"/>
      <c r="G24" s="919"/>
      <c r="H24" s="917"/>
      <c r="I24" s="918"/>
      <c r="J24" s="918"/>
      <c r="K24" s="918"/>
      <c r="L24" s="919"/>
    </row>
    <row r="25" spans="2:12" ht="15" customHeight="1" x14ac:dyDescent="0.25">
      <c r="B25" s="917"/>
      <c r="C25" s="918"/>
      <c r="D25" s="918"/>
      <c r="E25" s="918"/>
      <c r="F25" s="918"/>
      <c r="G25" s="919"/>
      <c r="H25" s="917"/>
      <c r="I25" s="918"/>
      <c r="J25" s="918"/>
      <c r="K25" s="918"/>
      <c r="L25" s="919"/>
    </row>
    <row r="26" spans="2:12" ht="15" customHeight="1" x14ac:dyDescent="0.25">
      <c r="B26" s="917"/>
      <c r="C26" s="918"/>
      <c r="D26" s="918"/>
      <c r="E26" s="918"/>
      <c r="F26" s="918"/>
      <c r="G26" s="919"/>
      <c r="H26" s="917"/>
      <c r="I26" s="918"/>
      <c r="J26" s="918"/>
      <c r="K26" s="918"/>
      <c r="L26" s="919"/>
    </row>
    <row r="27" spans="2:12" ht="15" customHeight="1" x14ac:dyDescent="0.25">
      <c r="B27" s="917"/>
      <c r="C27" s="918"/>
      <c r="D27" s="918"/>
      <c r="E27" s="918"/>
      <c r="F27" s="918"/>
      <c r="G27" s="919"/>
      <c r="H27" s="917"/>
      <c r="I27" s="918"/>
      <c r="J27" s="918"/>
      <c r="K27" s="918"/>
      <c r="L27" s="919"/>
    </row>
    <row r="28" spans="2:12" ht="15" customHeight="1" x14ac:dyDescent="0.25">
      <c r="B28" s="917"/>
      <c r="C28" s="918"/>
      <c r="D28" s="918"/>
      <c r="E28" s="918"/>
      <c r="F28" s="918"/>
      <c r="G28" s="919"/>
      <c r="H28" s="917"/>
      <c r="I28" s="918"/>
      <c r="J28" s="918"/>
      <c r="K28" s="918"/>
      <c r="L28" s="919"/>
    </row>
    <row r="29" spans="2:12" ht="15" customHeight="1" x14ac:dyDescent="0.25">
      <c r="B29" s="917"/>
      <c r="C29" s="918"/>
      <c r="D29" s="918"/>
      <c r="E29" s="918"/>
      <c r="F29" s="918"/>
      <c r="G29" s="919"/>
      <c r="H29" s="917"/>
      <c r="I29" s="918"/>
      <c r="J29" s="918"/>
      <c r="K29" s="918"/>
      <c r="L29" s="919"/>
    </row>
    <row r="30" spans="2:12" ht="15" customHeight="1" x14ac:dyDescent="0.25">
      <c r="B30" s="917"/>
      <c r="C30" s="918"/>
      <c r="D30" s="918"/>
      <c r="E30" s="918"/>
      <c r="F30" s="918"/>
      <c r="G30" s="919"/>
      <c r="H30" s="917"/>
      <c r="I30" s="918"/>
      <c r="J30" s="918"/>
      <c r="K30" s="918"/>
      <c r="L30" s="919"/>
    </row>
    <row r="31" spans="2:12" ht="15" customHeight="1" x14ac:dyDescent="0.25">
      <c r="B31" s="917"/>
      <c r="C31" s="918"/>
      <c r="D31" s="918"/>
      <c r="E31" s="918"/>
      <c r="F31" s="918"/>
      <c r="G31" s="919"/>
      <c r="H31" s="917"/>
      <c r="I31" s="918"/>
      <c r="J31" s="918"/>
      <c r="K31" s="918"/>
      <c r="L31" s="919"/>
    </row>
    <row r="32" spans="2:12" ht="15" customHeight="1" x14ac:dyDescent="0.25">
      <c r="B32" s="917"/>
      <c r="C32" s="918"/>
      <c r="D32" s="918"/>
      <c r="E32" s="918"/>
      <c r="F32" s="918"/>
      <c r="G32" s="919"/>
      <c r="H32" s="917"/>
      <c r="I32" s="918"/>
      <c r="J32" s="918"/>
      <c r="K32" s="918"/>
      <c r="L32" s="919"/>
    </row>
    <row r="33" spans="2:12" ht="15" customHeight="1" x14ac:dyDescent="0.25">
      <c r="B33" s="917"/>
      <c r="C33" s="918"/>
      <c r="D33" s="918"/>
      <c r="E33" s="918"/>
      <c r="F33" s="918"/>
      <c r="G33" s="919"/>
      <c r="H33" s="917"/>
      <c r="I33" s="918"/>
      <c r="J33" s="918"/>
      <c r="K33" s="918"/>
      <c r="L33" s="919"/>
    </row>
    <row r="34" spans="2:12" ht="15" customHeight="1" x14ac:dyDescent="0.25">
      <c r="B34" s="917"/>
      <c r="C34" s="918"/>
      <c r="D34" s="918"/>
      <c r="E34" s="918"/>
      <c r="F34" s="918"/>
      <c r="G34" s="919"/>
      <c r="H34" s="917"/>
      <c r="I34" s="918"/>
      <c r="J34" s="918"/>
      <c r="K34" s="918"/>
      <c r="L34" s="919"/>
    </row>
    <row r="35" spans="2:12" ht="41.25" customHeight="1" thickBot="1" x14ac:dyDescent="0.3">
      <c r="B35" s="917"/>
      <c r="C35" s="918"/>
      <c r="D35" s="918"/>
      <c r="E35" s="918"/>
      <c r="F35" s="918"/>
      <c r="G35" s="919"/>
      <c r="H35" s="917"/>
      <c r="I35" s="918"/>
      <c r="J35" s="918"/>
      <c r="K35" s="918"/>
      <c r="L35" s="919"/>
    </row>
    <row r="36" spans="2:12" ht="33.75" customHeight="1" x14ac:dyDescent="0.25">
      <c r="B36" s="905" t="s">
        <v>1070</v>
      </c>
      <c r="C36" s="906"/>
      <c r="D36" s="906"/>
      <c r="E36" s="906"/>
      <c r="F36" s="906"/>
      <c r="G36" s="907"/>
      <c r="H36" s="911" t="s">
        <v>1071</v>
      </c>
      <c r="I36" s="912"/>
      <c r="J36" s="912"/>
      <c r="K36" s="912"/>
      <c r="L36" s="913"/>
    </row>
    <row r="37" spans="2:12" ht="15" customHeight="1" thickBot="1" x14ac:dyDescent="0.3">
      <c r="B37" s="908"/>
      <c r="C37" s="909"/>
      <c r="D37" s="909"/>
      <c r="E37" s="909"/>
      <c r="F37" s="909"/>
      <c r="G37" s="910"/>
      <c r="H37" s="914"/>
      <c r="I37" s="915"/>
      <c r="J37" s="915"/>
      <c r="K37" s="915"/>
      <c r="L37" s="916"/>
    </row>
  </sheetData>
  <mergeCells count="15">
    <mergeCell ref="B1:L2"/>
    <mergeCell ref="B3:E3"/>
    <mergeCell ref="G3:I3"/>
    <mergeCell ref="J3:L3"/>
    <mergeCell ref="B4:H5"/>
    <mergeCell ref="K4:L4"/>
    <mergeCell ref="K5:L5"/>
    <mergeCell ref="B36:G37"/>
    <mergeCell ref="H36:L37"/>
    <mergeCell ref="B6:G19"/>
    <mergeCell ref="H6:L19"/>
    <mergeCell ref="B20:G21"/>
    <mergeCell ref="H20:L21"/>
    <mergeCell ref="B22:G35"/>
    <mergeCell ref="H22:L3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17"/>
  <sheetViews>
    <sheetView view="pageBreakPreview" zoomScale="85" zoomScaleNormal="85" zoomScaleSheetLayoutView="85" zoomScalePageLayoutView="110" workbookViewId="0">
      <selection activeCell="H86" sqref="H86:L99"/>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x14ac:dyDescent="0.25">
      <c r="B3" s="929" t="s">
        <v>434</v>
      </c>
      <c r="C3" s="930"/>
      <c r="D3" s="930"/>
      <c r="E3" s="931"/>
      <c r="F3" s="158">
        <v>43936</v>
      </c>
      <c r="G3" s="929" t="s">
        <v>435</v>
      </c>
      <c r="H3" s="930"/>
      <c r="I3" s="931"/>
      <c r="J3" s="949">
        <v>43942</v>
      </c>
      <c r="K3" s="930"/>
      <c r="L3" s="931"/>
    </row>
    <row r="4" spans="2:12" ht="24.95" customHeight="1" x14ac:dyDescent="0.25">
      <c r="B4" s="935" t="s">
        <v>384</v>
      </c>
      <c r="C4" s="936"/>
      <c r="D4" s="936"/>
      <c r="E4" s="936"/>
      <c r="F4" s="936"/>
      <c r="G4" s="936"/>
      <c r="H4" s="937"/>
      <c r="I4" s="163" t="s">
        <v>730</v>
      </c>
      <c r="J4" s="163" t="s">
        <v>2</v>
      </c>
      <c r="K4" s="941" t="s">
        <v>0</v>
      </c>
      <c r="L4" s="942"/>
    </row>
    <row r="5" spans="2:12" ht="24.95" customHeight="1" x14ac:dyDescent="0.25">
      <c r="B5" s="938"/>
      <c r="C5" s="939"/>
      <c r="D5" s="939"/>
      <c r="E5" s="939"/>
      <c r="F5" s="939"/>
      <c r="G5" s="939"/>
      <c r="H5" s="940"/>
      <c r="I5" s="132" t="s">
        <v>731</v>
      </c>
      <c r="J5" s="163">
        <v>2</v>
      </c>
      <c r="K5" s="941" t="s">
        <v>436</v>
      </c>
      <c r="L5" s="942"/>
    </row>
    <row r="6" spans="2:12" ht="15.75" customHeight="1" x14ac:dyDescent="0.25">
      <c r="B6" s="917" t="s">
        <v>648</v>
      </c>
      <c r="C6" s="918"/>
      <c r="D6" s="918"/>
      <c r="E6" s="918"/>
      <c r="F6" s="918"/>
      <c r="G6" s="919"/>
      <c r="H6" s="917" t="s">
        <v>649</v>
      </c>
      <c r="I6" s="918"/>
      <c r="J6" s="918"/>
      <c r="K6" s="918"/>
      <c r="L6" s="919"/>
    </row>
    <row r="7" spans="2:12" x14ac:dyDescent="0.25">
      <c r="B7" s="917"/>
      <c r="C7" s="918"/>
      <c r="D7" s="918"/>
      <c r="E7" s="918"/>
      <c r="F7" s="918"/>
      <c r="G7" s="919"/>
      <c r="H7" s="917"/>
      <c r="I7" s="918"/>
      <c r="J7" s="918"/>
      <c r="K7" s="918"/>
      <c r="L7" s="919"/>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3" x14ac:dyDescent="0.25">
      <c r="B17" s="917"/>
      <c r="C17" s="918"/>
      <c r="D17" s="918"/>
      <c r="E17" s="918"/>
      <c r="F17" s="918"/>
      <c r="G17" s="919"/>
      <c r="H17" s="917"/>
      <c r="I17" s="918"/>
      <c r="J17" s="918"/>
      <c r="K17" s="918"/>
      <c r="L17" s="919"/>
    </row>
    <row r="18" spans="2:13" x14ac:dyDescent="0.25">
      <c r="B18" s="917"/>
      <c r="C18" s="918"/>
      <c r="D18" s="918"/>
      <c r="E18" s="918"/>
      <c r="F18" s="918"/>
      <c r="G18" s="919"/>
      <c r="H18" s="917"/>
      <c r="I18" s="918"/>
      <c r="J18" s="918"/>
      <c r="K18" s="918"/>
      <c r="L18" s="919"/>
    </row>
    <row r="19" spans="2:13" ht="15.75" thickBot="1" x14ac:dyDescent="0.3">
      <c r="B19" s="917"/>
      <c r="C19" s="918"/>
      <c r="D19" s="918"/>
      <c r="E19" s="918"/>
      <c r="F19" s="918"/>
      <c r="G19" s="919"/>
      <c r="H19" s="917"/>
      <c r="I19" s="918"/>
      <c r="J19" s="918"/>
      <c r="K19" s="918"/>
      <c r="L19" s="919"/>
    </row>
    <row r="20" spans="2:13" ht="16.149999999999999" customHeight="1" x14ac:dyDescent="0.25">
      <c r="B20" s="943" t="s">
        <v>1003</v>
      </c>
      <c r="C20" s="944"/>
      <c r="D20" s="944"/>
      <c r="E20" s="944"/>
      <c r="F20" s="944"/>
      <c r="G20" s="945"/>
      <c r="H20" s="950" t="s">
        <v>1004</v>
      </c>
      <c r="I20" s="950"/>
      <c r="J20" s="950"/>
      <c r="K20" s="950"/>
      <c r="L20" s="950"/>
      <c r="M20" s="950"/>
    </row>
    <row r="21" spans="2:13" ht="18" customHeight="1" thickBot="1" x14ac:dyDescent="0.3">
      <c r="B21" s="946"/>
      <c r="C21" s="947"/>
      <c r="D21" s="947"/>
      <c r="E21" s="947"/>
      <c r="F21" s="947"/>
      <c r="G21" s="948"/>
      <c r="H21" s="950"/>
      <c r="I21" s="950"/>
      <c r="J21" s="950"/>
      <c r="K21" s="950"/>
      <c r="L21" s="950"/>
      <c r="M21" s="950"/>
    </row>
    <row r="22" spans="2:13" ht="15.75" customHeight="1" x14ac:dyDescent="0.25">
      <c r="B22" s="920" t="s">
        <v>754</v>
      </c>
      <c r="C22" s="921"/>
      <c r="D22" s="921"/>
      <c r="E22" s="921"/>
      <c r="F22" s="921"/>
      <c r="G22" s="922"/>
      <c r="H22" s="920" t="s">
        <v>755</v>
      </c>
      <c r="I22" s="921"/>
      <c r="J22" s="921"/>
      <c r="K22" s="921"/>
      <c r="L22" s="922"/>
    </row>
    <row r="23" spans="2:13" x14ac:dyDescent="0.25">
      <c r="B23" s="917"/>
      <c r="C23" s="918"/>
      <c r="D23" s="918"/>
      <c r="E23" s="918"/>
      <c r="F23" s="918"/>
      <c r="G23" s="919"/>
      <c r="H23" s="917"/>
      <c r="I23" s="918"/>
      <c r="J23" s="918"/>
      <c r="K23" s="918"/>
      <c r="L23" s="919"/>
    </row>
    <row r="24" spans="2:13" x14ac:dyDescent="0.25">
      <c r="B24" s="917"/>
      <c r="C24" s="918"/>
      <c r="D24" s="918"/>
      <c r="E24" s="918"/>
      <c r="F24" s="918"/>
      <c r="G24" s="919"/>
      <c r="H24" s="917"/>
      <c r="I24" s="918"/>
      <c r="J24" s="918"/>
      <c r="K24" s="918"/>
      <c r="L24" s="919"/>
    </row>
    <row r="25" spans="2:13" x14ac:dyDescent="0.25">
      <c r="B25" s="917"/>
      <c r="C25" s="918"/>
      <c r="D25" s="918"/>
      <c r="E25" s="918"/>
      <c r="F25" s="918"/>
      <c r="G25" s="919"/>
      <c r="H25" s="917"/>
      <c r="I25" s="918"/>
      <c r="J25" s="918"/>
      <c r="K25" s="918"/>
      <c r="L25" s="919"/>
    </row>
    <row r="26" spans="2:13" x14ac:dyDescent="0.25">
      <c r="B26" s="917"/>
      <c r="C26" s="918"/>
      <c r="D26" s="918"/>
      <c r="E26" s="918"/>
      <c r="F26" s="918"/>
      <c r="G26" s="919"/>
      <c r="H26" s="917"/>
      <c r="I26" s="918"/>
      <c r="J26" s="918"/>
      <c r="K26" s="918"/>
      <c r="L26" s="919"/>
    </row>
    <row r="27" spans="2:13" x14ac:dyDescent="0.25">
      <c r="B27" s="917"/>
      <c r="C27" s="918"/>
      <c r="D27" s="918"/>
      <c r="E27" s="918"/>
      <c r="F27" s="918"/>
      <c r="G27" s="919"/>
      <c r="H27" s="917"/>
      <c r="I27" s="918"/>
      <c r="J27" s="918"/>
      <c r="K27" s="918"/>
      <c r="L27" s="919"/>
    </row>
    <row r="28" spans="2:13" x14ac:dyDescent="0.25">
      <c r="B28" s="917"/>
      <c r="C28" s="918"/>
      <c r="D28" s="918"/>
      <c r="E28" s="918"/>
      <c r="F28" s="918"/>
      <c r="G28" s="919"/>
      <c r="H28" s="917"/>
      <c r="I28" s="918"/>
      <c r="J28" s="918"/>
      <c r="K28" s="918"/>
      <c r="L28" s="919"/>
    </row>
    <row r="29" spans="2:13" x14ac:dyDescent="0.25">
      <c r="B29" s="917"/>
      <c r="C29" s="918"/>
      <c r="D29" s="918"/>
      <c r="E29" s="918"/>
      <c r="F29" s="918"/>
      <c r="G29" s="919"/>
      <c r="H29" s="917"/>
      <c r="I29" s="918"/>
      <c r="J29" s="918"/>
      <c r="K29" s="918"/>
      <c r="L29" s="919"/>
    </row>
    <row r="30" spans="2:13" x14ac:dyDescent="0.25">
      <c r="B30" s="917"/>
      <c r="C30" s="918"/>
      <c r="D30" s="918"/>
      <c r="E30" s="918"/>
      <c r="F30" s="918"/>
      <c r="G30" s="919"/>
      <c r="H30" s="917"/>
      <c r="I30" s="918"/>
      <c r="J30" s="918"/>
      <c r="K30" s="918"/>
      <c r="L30" s="919"/>
    </row>
    <row r="31" spans="2:13" x14ac:dyDescent="0.25">
      <c r="B31" s="917"/>
      <c r="C31" s="918"/>
      <c r="D31" s="918"/>
      <c r="E31" s="918"/>
      <c r="F31" s="918"/>
      <c r="G31" s="919"/>
      <c r="H31" s="917"/>
      <c r="I31" s="918"/>
      <c r="J31" s="918"/>
      <c r="K31" s="918"/>
      <c r="L31" s="919"/>
    </row>
    <row r="32" spans="2:13" x14ac:dyDescent="0.25">
      <c r="B32" s="917"/>
      <c r="C32" s="918"/>
      <c r="D32" s="918"/>
      <c r="E32" s="918"/>
      <c r="F32" s="918"/>
      <c r="G32" s="919"/>
      <c r="H32" s="917"/>
      <c r="I32" s="918"/>
      <c r="J32" s="918"/>
      <c r="K32" s="918"/>
      <c r="L32" s="919"/>
    </row>
    <row r="33" spans="2:13" x14ac:dyDescent="0.25">
      <c r="B33" s="917"/>
      <c r="C33" s="918"/>
      <c r="D33" s="918"/>
      <c r="E33" s="918"/>
      <c r="F33" s="918"/>
      <c r="G33" s="919"/>
      <c r="H33" s="917"/>
      <c r="I33" s="918"/>
      <c r="J33" s="918"/>
      <c r="K33" s="918"/>
      <c r="L33" s="919"/>
    </row>
    <row r="34" spans="2:13" x14ac:dyDescent="0.25">
      <c r="B34" s="917"/>
      <c r="C34" s="918"/>
      <c r="D34" s="918"/>
      <c r="E34" s="918"/>
      <c r="F34" s="918"/>
      <c r="G34" s="919"/>
      <c r="H34" s="917"/>
      <c r="I34" s="918"/>
      <c r="J34" s="918"/>
      <c r="K34" s="918"/>
      <c r="L34" s="919"/>
    </row>
    <row r="35" spans="2:13" ht="15.75" thickBot="1" x14ac:dyDescent="0.3">
      <c r="B35" s="917"/>
      <c r="C35" s="918"/>
      <c r="D35" s="918"/>
      <c r="E35" s="918"/>
      <c r="F35" s="918"/>
      <c r="G35" s="919"/>
      <c r="H35" s="917"/>
      <c r="I35" s="918"/>
      <c r="J35" s="918"/>
      <c r="K35" s="918"/>
      <c r="L35" s="919"/>
    </row>
    <row r="36" spans="2:13" ht="21.6" customHeight="1" x14ac:dyDescent="0.25">
      <c r="B36" s="943" t="s">
        <v>1005</v>
      </c>
      <c r="C36" s="944"/>
      <c r="D36" s="944"/>
      <c r="E36" s="944"/>
      <c r="F36" s="944"/>
      <c r="G36" s="945"/>
      <c r="H36" s="951" t="s">
        <v>1005</v>
      </c>
      <c r="I36" s="950"/>
      <c r="J36" s="950"/>
      <c r="K36" s="950"/>
      <c r="L36" s="950"/>
      <c r="M36" s="952"/>
    </row>
    <row r="37" spans="2:13" ht="26.45" customHeight="1" thickBot="1" x14ac:dyDescent="0.3">
      <c r="B37" s="946"/>
      <c r="C37" s="947"/>
      <c r="D37" s="947"/>
      <c r="E37" s="947"/>
      <c r="F37" s="947"/>
      <c r="G37" s="948"/>
      <c r="H37" s="946"/>
      <c r="I37" s="947"/>
      <c r="J37" s="947"/>
      <c r="K37" s="947"/>
      <c r="L37" s="947"/>
      <c r="M37" s="948"/>
    </row>
    <row r="38" spans="2:13" x14ac:dyDescent="0.25">
      <c r="B38" s="920" t="s">
        <v>756</v>
      </c>
      <c r="C38" s="921"/>
      <c r="D38" s="921"/>
      <c r="E38" s="921"/>
      <c r="F38" s="921"/>
      <c r="G38" s="922"/>
      <c r="H38" s="920" t="s">
        <v>757</v>
      </c>
      <c r="I38" s="921"/>
      <c r="J38" s="921"/>
      <c r="K38" s="921"/>
      <c r="L38" s="922"/>
    </row>
    <row r="39" spans="2:13" x14ac:dyDescent="0.25">
      <c r="B39" s="917"/>
      <c r="C39" s="918"/>
      <c r="D39" s="918"/>
      <c r="E39" s="918"/>
      <c r="F39" s="918"/>
      <c r="G39" s="919"/>
      <c r="H39" s="917"/>
      <c r="I39" s="918"/>
      <c r="J39" s="918"/>
      <c r="K39" s="918"/>
      <c r="L39" s="919"/>
    </row>
    <row r="40" spans="2:13" x14ac:dyDescent="0.25">
      <c r="B40" s="917"/>
      <c r="C40" s="918"/>
      <c r="D40" s="918"/>
      <c r="E40" s="918"/>
      <c r="F40" s="918"/>
      <c r="G40" s="919"/>
      <c r="H40" s="917"/>
      <c r="I40" s="918"/>
      <c r="J40" s="918"/>
      <c r="K40" s="918"/>
      <c r="L40" s="919"/>
    </row>
    <row r="41" spans="2:13" x14ac:dyDescent="0.25">
      <c r="B41" s="917"/>
      <c r="C41" s="918"/>
      <c r="D41" s="918"/>
      <c r="E41" s="918"/>
      <c r="F41" s="918"/>
      <c r="G41" s="919"/>
      <c r="H41" s="917"/>
      <c r="I41" s="918"/>
      <c r="J41" s="918"/>
      <c r="K41" s="918"/>
      <c r="L41" s="919"/>
    </row>
    <row r="42" spans="2:13" x14ac:dyDescent="0.25">
      <c r="B42" s="917"/>
      <c r="C42" s="918"/>
      <c r="D42" s="918"/>
      <c r="E42" s="918"/>
      <c r="F42" s="918"/>
      <c r="G42" s="919"/>
      <c r="H42" s="917"/>
      <c r="I42" s="918"/>
      <c r="J42" s="918"/>
      <c r="K42" s="918"/>
      <c r="L42" s="919"/>
    </row>
    <row r="43" spans="2:13" x14ac:dyDescent="0.25">
      <c r="B43" s="917"/>
      <c r="C43" s="918"/>
      <c r="D43" s="918"/>
      <c r="E43" s="918"/>
      <c r="F43" s="918"/>
      <c r="G43" s="919"/>
      <c r="H43" s="917"/>
      <c r="I43" s="918"/>
      <c r="J43" s="918"/>
      <c r="K43" s="918"/>
      <c r="L43" s="919"/>
    </row>
    <row r="44" spans="2:13" x14ac:dyDescent="0.25">
      <c r="B44" s="917"/>
      <c r="C44" s="918"/>
      <c r="D44" s="918"/>
      <c r="E44" s="918"/>
      <c r="F44" s="918"/>
      <c r="G44" s="919"/>
      <c r="H44" s="917"/>
      <c r="I44" s="918"/>
      <c r="J44" s="918"/>
      <c r="K44" s="918"/>
      <c r="L44" s="919"/>
    </row>
    <row r="45" spans="2:13" x14ac:dyDescent="0.25">
      <c r="B45" s="917"/>
      <c r="C45" s="918"/>
      <c r="D45" s="918"/>
      <c r="E45" s="918"/>
      <c r="F45" s="918"/>
      <c r="G45" s="919"/>
      <c r="H45" s="917"/>
      <c r="I45" s="918"/>
      <c r="J45" s="918"/>
      <c r="K45" s="918"/>
      <c r="L45" s="919"/>
    </row>
    <row r="46" spans="2:13" x14ac:dyDescent="0.25">
      <c r="B46" s="917"/>
      <c r="C46" s="918"/>
      <c r="D46" s="918"/>
      <c r="E46" s="918"/>
      <c r="F46" s="918"/>
      <c r="G46" s="919"/>
      <c r="H46" s="917"/>
      <c r="I46" s="918"/>
      <c r="J46" s="918"/>
      <c r="K46" s="918"/>
      <c r="L46" s="919"/>
    </row>
    <row r="47" spans="2:13" x14ac:dyDescent="0.25">
      <c r="B47" s="917"/>
      <c r="C47" s="918"/>
      <c r="D47" s="918"/>
      <c r="E47" s="918"/>
      <c r="F47" s="918"/>
      <c r="G47" s="919"/>
      <c r="H47" s="917"/>
      <c r="I47" s="918"/>
      <c r="J47" s="918"/>
      <c r="K47" s="918"/>
      <c r="L47" s="919"/>
    </row>
    <row r="48" spans="2:13" x14ac:dyDescent="0.25">
      <c r="B48" s="917"/>
      <c r="C48" s="918"/>
      <c r="D48" s="918"/>
      <c r="E48" s="918"/>
      <c r="F48" s="918"/>
      <c r="G48" s="919"/>
      <c r="H48" s="917"/>
      <c r="I48" s="918"/>
      <c r="J48" s="918"/>
      <c r="K48" s="918"/>
      <c r="L48" s="919"/>
    </row>
    <row r="49" spans="2:13" x14ac:dyDescent="0.25">
      <c r="B49" s="917"/>
      <c r="C49" s="918"/>
      <c r="D49" s="918"/>
      <c r="E49" s="918"/>
      <c r="F49" s="918"/>
      <c r="G49" s="919"/>
      <c r="H49" s="917"/>
      <c r="I49" s="918"/>
      <c r="J49" s="918"/>
      <c r="K49" s="918"/>
      <c r="L49" s="919"/>
    </row>
    <row r="50" spans="2:13" x14ac:dyDescent="0.25">
      <c r="B50" s="917"/>
      <c r="C50" s="918"/>
      <c r="D50" s="918"/>
      <c r="E50" s="918"/>
      <c r="F50" s="918"/>
      <c r="G50" s="919"/>
      <c r="H50" s="917"/>
      <c r="I50" s="918"/>
      <c r="J50" s="918"/>
      <c r="K50" s="918"/>
      <c r="L50" s="919"/>
    </row>
    <row r="51" spans="2:13" ht="15.75" thickBot="1" x14ac:dyDescent="0.3">
      <c r="B51" s="917"/>
      <c r="C51" s="918"/>
      <c r="D51" s="918"/>
      <c r="E51" s="918"/>
      <c r="F51" s="918"/>
      <c r="G51" s="919"/>
      <c r="H51" s="917"/>
      <c r="I51" s="918"/>
      <c r="J51" s="918"/>
      <c r="K51" s="918"/>
      <c r="L51" s="919"/>
    </row>
    <row r="52" spans="2:13" ht="20.45" customHeight="1" x14ac:dyDescent="0.25">
      <c r="B52" s="943" t="s">
        <v>1007</v>
      </c>
      <c r="C52" s="944"/>
      <c r="D52" s="944"/>
      <c r="E52" s="944"/>
      <c r="F52" s="944"/>
      <c r="G52" s="945"/>
      <c r="H52" s="943" t="s">
        <v>1006</v>
      </c>
      <c r="I52" s="944"/>
      <c r="J52" s="944"/>
      <c r="K52" s="944"/>
      <c r="L52" s="944"/>
      <c r="M52" s="945"/>
    </row>
    <row r="53" spans="2:13" ht="17.45" customHeight="1" thickBot="1" x14ac:dyDescent="0.3">
      <c r="B53" s="946"/>
      <c r="C53" s="947"/>
      <c r="D53" s="947"/>
      <c r="E53" s="947"/>
      <c r="F53" s="947"/>
      <c r="G53" s="948"/>
      <c r="H53" s="946"/>
      <c r="I53" s="947"/>
      <c r="J53" s="947"/>
      <c r="K53" s="947"/>
      <c r="L53" s="947"/>
      <c r="M53" s="948"/>
    </row>
    <row r="54" spans="2:13" x14ac:dyDescent="0.25">
      <c r="B54" s="920" t="s">
        <v>756</v>
      </c>
      <c r="C54" s="921"/>
      <c r="D54" s="921"/>
      <c r="E54" s="921"/>
      <c r="F54" s="921"/>
      <c r="G54" s="922"/>
      <c r="H54" s="920" t="s">
        <v>757</v>
      </c>
      <c r="I54" s="921"/>
      <c r="J54" s="921"/>
      <c r="K54" s="921"/>
      <c r="L54" s="922"/>
    </row>
    <row r="55" spans="2:13" x14ac:dyDescent="0.25">
      <c r="B55" s="917"/>
      <c r="C55" s="918"/>
      <c r="D55" s="918"/>
      <c r="E55" s="918"/>
      <c r="F55" s="918"/>
      <c r="G55" s="919"/>
      <c r="H55" s="917"/>
      <c r="I55" s="918"/>
      <c r="J55" s="918"/>
      <c r="K55" s="918"/>
      <c r="L55" s="919"/>
    </row>
    <row r="56" spans="2:13" x14ac:dyDescent="0.25">
      <c r="B56" s="917"/>
      <c r="C56" s="918"/>
      <c r="D56" s="918"/>
      <c r="E56" s="918"/>
      <c r="F56" s="918"/>
      <c r="G56" s="919"/>
      <c r="H56" s="917"/>
      <c r="I56" s="918"/>
      <c r="J56" s="918"/>
      <c r="K56" s="918"/>
      <c r="L56" s="919"/>
    </row>
    <row r="57" spans="2:13" x14ac:dyDescent="0.25">
      <c r="B57" s="917"/>
      <c r="C57" s="918"/>
      <c r="D57" s="918"/>
      <c r="E57" s="918"/>
      <c r="F57" s="918"/>
      <c r="G57" s="919"/>
      <c r="H57" s="917"/>
      <c r="I57" s="918"/>
      <c r="J57" s="918"/>
      <c r="K57" s="918"/>
      <c r="L57" s="919"/>
    </row>
    <row r="58" spans="2:13" x14ac:dyDescent="0.25">
      <c r="B58" s="917"/>
      <c r="C58" s="918"/>
      <c r="D58" s="918"/>
      <c r="E58" s="918"/>
      <c r="F58" s="918"/>
      <c r="G58" s="919"/>
      <c r="H58" s="917"/>
      <c r="I58" s="918"/>
      <c r="J58" s="918"/>
      <c r="K58" s="918"/>
      <c r="L58" s="919"/>
    </row>
    <row r="59" spans="2:13" x14ac:dyDescent="0.25">
      <c r="B59" s="917"/>
      <c r="C59" s="918"/>
      <c r="D59" s="918"/>
      <c r="E59" s="918"/>
      <c r="F59" s="918"/>
      <c r="G59" s="919"/>
      <c r="H59" s="917"/>
      <c r="I59" s="918"/>
      <c r="J59" s="918"/>
      <c r="K59" s="918"/>
      <c r="L59" s="919"/>
    </row>
    <row r="60" spans="2:13" x14ac:dyDescent="0.25">
      <c r="B60" s="917"/>
      <c r="C60" s="918"/>
      <c r="D60" s="918"/>
      <c r="E60" s="918"/>
      <c r="F60" s="918"/>
      <c r="G60" s="919"/>
      <c r="H60" s="917"/>
      <c r="I60" s="918"/>
      <c r="J60" s="918"/>
      <c r="K60" s="918"/>
      <c r="L60" s="919"/>
    </row>
    <row r="61" spans="2:13" x14ac:dyDescent="0.25">
      <c r="B61" s="917"/>
      <c r="C61" s="918"/>
      <c r="D61" s="918"/>
      <c r="E61" s="918"/>
      <c r="F61" s="918"/>
      <c r="G61" s="919"/>
      <c r="H61" s="917"/>
      <c r="I61" s="918"/>
      <c r="J61" s="918"/>
      <c r="K61" s="918"/>
      <c r="L61" s="919"/>
    </row>
    <row r="62" spans="2:13" x14ac:dyDescent="0.25">
      <c r="B62" s="917"/>
      <c r="C62" s="918"/>
      <c r="D62" s="918"/>
      <c r="E62" s="918"/>
      <c r="F62" s="918"/>
      <c r="G62" s="919"/>
      <c r="H62" s="917"/>
      <c r="I62" s="918"/>
      <c r="J62" s="918"/>
      <c r="K62" s="918"/>
      <c r="L62" s="919"/>
    </row>
    <row r="63" spans="2:13" x14ac:dyDescent="0.25">
      <c r="B63" s="917"/>
      <c r="C63" s="918"/>
      <c r="D63" s="918"/>
      <c r="E63" s="918"/>
      <c r="F63" s="918"/>
      <c r="G63" s="919"/>
      <c r="H63" s="917"/>
      <c r="I63" s="918"/>
      <c r="J63" s="918"/>
      <c r="K63" s="918"/>
      <c r="L63" s="919"/>
    </row>
    <row r="64" spans="2:13" x14ac:dyDescent="0.25">
      <c r="B64" s="917"/>
      <c r="C64" s="918"/>
      <c r="D64" s="918"/>
      <c r="E64" s="918"/>
      <c r="F64" s="918"/>
      <c r="G64" s="919"/>
      <c r="H64" s="917"/>
      <c r="I64" s="918"/>
      <c r="J64" s="918"/>
      <c r="K64" s="918"/>
      <c r="L64" s="919"/>
    </row>
    <row r="65" spans="2:13" x14ac:dyDescent="0.25">
      <c r="B65" s="917"/>
      <c r="C65" s="918"/>
      <c r="D65" s="918"/>
      <c r="E65" s="918"/>
      <c r="F65" s="918"/>
      <c r="G65" s="919"/>
      <c r="H65" s="917"/>
      <c r="I65" s="918"/>
      <c r="J65" s="918"/>
      <c r="K65" s="918"/>
      <c r="L65" s="919"/>
    </row>
    <row r="66" spans="2:13" x14ac:dyDescent="0.25">
      <c r="B66" s="917"/>
      <c r="C66" s="918"/>
      <c r="D66" s="918"/>
      <c r="E66" s="918"/>
      <c r="F66" s="918"/>
      <c r="G66" s="919"/>
      <c r="H66" s="917"/>
      <c r="I66" s="918"/>
      <c r="J66" s="918"/>
      <c r="K66" s="918"/>
      <c r="L66" s="919"/>
    </row>
    <row r="67" spans="2:13" ht="15.75" thickBot="1" x14ac:dyDescent="0.3">
      <c r="B67" s="917"/>
      <c r="C67" s="918"/>
      <c r="D67" s="918"/>
      <c r="E67" s="918"/>
      <c r="F67" s="918"/>
      <c r="G67" s="919"/>
      <c r="H67" s="917"/>
      <c r="I67" s="918"/>
      <c r="J67" s="918"/>
      <c r="K67" s="918"/>
      <c r="L67" s="919"/>
    </row>
    <row r="68" spans="2:13" ht="17.45" customHeight="1" x14ac:dyDescent="0.25">
      <c r="B68" s="943" t="s">
        <v>1008</v>
      </c>
      <c r="C68" s="944"/>
      <c r="D68" s="944"/>
      <c r="E68" s="944"/>
      <c r="F68" s="944"/>
      <c r="G68" s="945"/>
      <c r="H68" s="943" t="s">
        <v>1008</v>
      </c>
      <c r="I68" s="944"/>
      <c r="J68" s="944"/>
      <c r="K68" s="944"/>
      <c r="L68" s="944"/>
      <c r="M68" s="945"/>
    </row>
    <row r="69" spans="2:13" ht="28.9" customHeight="1" thickBot="1" x14ac:dyDescent="0.3">
      <c r="B69" s="946"/>
      <c r="C69" s="947"/>
      <c r="D69" s="947"/>
      <c r="E69" s="947"/>
      <c r="F69" s="947"/>
      <c r="G69" s="948"/>
      <c r="H69" s="946"/>
      <c r="I69" s="947"/>
      <c r="J69" s="947"/>
      <c r="K69" s="947"/>
      <c r="L69" s="947"/>
      <c r="M69" s="948"/>
    </row>
    <row r="70" spans="2:13" x14ac:dyDescent="0.25">
      <c r="B70" s="920" t="s">
        <v>756</v>
      </c>
      <c r="C70" s="921"/>
      <c r="D70" s="921"/>
      <c r="E70" s="921"/>
      <c r="F70" s="921"/>
      <c r="G70" s="922"/>
      <c r="H70" s="920" t="s">
        <v>757</v>
      </c>
      <c r="I70" s="921"/>
      <c r="J70" s="921"/>
      <c r="K70" s="921"/>
      <c r="L70" s="922"/>
    </row>
    <row r="71" spans="2:13" x14ac:dyDescent="0.25">
      <c r="B71" s="917"/>
      <c r="C71" s="918"/>
      <c r="D71" s="918"/>
      <c r="E71" s="918"/>
      <c r="F71" s="918"/>
      <c r="G71" s="919"/>
      <c r="H71" s="917"/>
      <c r="I71" s="918"/>
      <c r="J71" s="918"/>
      <c r="K71" s="918"/>
      <c r="L71" s="919"/>
    </row>
    <row r="72" spans="2:13" x14ac:dyDescent="0.25">
      <c r="B72" s="917"/>
      <c r="C72" s="918"/>
      <c r="D72" s="918"/>
      <c r="E72" s="918"/>
      <c r="F72" s="918"/>
      <c r="G72" s="919"/>
      <c r="H72" s="917"/>
      <c r="I72" s="918"/>
      <c r="J72" s="918"/>
      <c r="K72" s="918"/>
      <c r="L72" s="919"/>
    </row>
    <row r="73" spans="2:13" x14ac:dyDescent="0.25">
      <c r="B73" s="917"/>
      <c r="C73" s="918"/>
      <c r="D73" s="918"/>
      <c r="E73" s="918"/>
      <c r="F73" s="918"/>
      <c r="G73" s="919"/>
      <c r="H73" s="917"/>
      <c r="I73" s="918"/>
      <c r="J73" s="918"/>
      <c r="K73" s="918"/>
      <c r="L73" s="919"/>
    </row>
    <row r="74" spans="2:13" x14ac:dyDescent="0.25">
      <c r="B74" s="917"/>
      <c r="C74" s="918"/>
      <c r="D74" s="918"/>
      <c r="E74" s="918"/>
      <c r="F74" s="918"/>
      <c r="G74" s="919"/>
      <c r="H74" s="917"/>
      <c r="I74" s="918"/>
      <c r="J74" s="918"/>
      <c r="K74" s="918"/>
      <c r="L74" s="919"/>
    </row>
    <row r="75" spans="2:13" x14ac:dyDescent="0.25">
      <c r="B75" s="917"/>
      <c r="C75" s="918"/>
      <c r="D75" s="918"/>
      <c r="E75" s="918"/>
      <c r="F75" s="918"/>
      <c r="G75" s="919"/>
      <c r="H75" s="917"/>
      <c r="I75" s="918"/>
      <c r="J75" s="918"/>
      <c r="K75" s="918"/>
      <c r="L75" s="919"/>
    </row>
    <row r="76" spans="2:13" x14ac:dyDescent="0.25">
      <c r="B76" s="917"/>
      <c r="C76" s="918"/>
      <c r="D76" s="918"/>
      <c r="E76" s="918"/>
      <c r="F76" s="918"/>
      <c r="G76" s="919"/>
      <c r="H76" s="917"/>
      <c r="I76" s="918"/>
      <c r="J76" s="918"/>
      <c r="K76" s="918"/>
      <c r="L76" s="919"/>
    </row>
    <row r="77" spans="2:13" x14ac:dyDescent="0.25">
      <c r="B77" s="917"/>
      <c r="C77" s="918"/>
      <c r="D77" s="918"/>
      <c r="E77" s="918"/>
      <c r="F77" s="918"/>
      <c r="G77" s="919"/>
      <c r="H77" s="917"/>
      <c r="I77" s="918"/>
      <c r="J77" s="918"/>
      <c r="K77" s="918"/>
      <c r="L77" s="919"/>
    </row>
    <row r="78" spans="2:13" x14ac:dyDescent="0.25">
      <c r="B78" s="917"/>
      <c r="C78" s="918"/>
      <c r="D78" s="918"/>
      <c r="E78" s="918"/>
      <c r="F78" s="918"/>
      <c r="G78" s="919"/>
      <c r="H78" s="917"/>
      <c r="I78" s="918"/>
      <c r="J78" s="918"/>
      <c r="K78" s="918"/>
      <c r="L78" s="919"/>
    </row>
    <row r="79" spans="2:13" x14ac:dyDescent="0.25">
      <c r="B79" s="917"/>
      <c r="C79" s="918"/>
      <c r="D79" s="918"/>
      <c r="E79" s="918"/>
      <c r="F79" s="918"/>
      <c r="G79" s="919"/>
      <c r="H79" s="917"/>
      <c r="I79" s="918"/>
      <c r="J79" s="918"/>
      <c r="K79" s="918"/>
      <c r="L79" s="919"/>
    </row>
    <row r="80" spans="2:13" x14ac:dyDescent="0.25">
      <c r="B80" s="917"/>
      <c r="C80" s="918"/>
      <c r="D80" s="918"/>
      <c r="E80" s="918"/>
      <c r="F80" s="918"/>
      <c r="G80" s="919"/>
      <c r="H80" s="917"/>
      <c r="I80" s="918"/>
      <c r="J80" s="918"/>
      <c r="K80" s="918"/>
      <c r="L80" s="919"/>
    </row>
    <row r="81" spans="2:13" x14ac:dyDescent="0.25">
      <c r="B81" s="917"/>
      <c r="C81" s="918"/>
      <c r="D81" s="918"/>
      <c r="E81" s="918"/>
      <c r="F81" s="918"/>
      <c r="G81" s="919"/>
      <c r="H81" s="917"/>
      <c r="I81" s="918"/>
      <c r="J81" s="918"/>
      <c r="K81" s="918"/>
      <c r="L81" s="919"/>
    </row>
    <row r="82" spans="2:13" x14ac:dyDescent="0.25">
      <c r="B82" s="917"/>
      <c r="C82" s="918"/>
      <c r="D82" s="918"/>
      <c r="E82" s="918"/>
      <c r="F82" s="918"/>
      <c r="G82" s="919"/>
      <c r="H82" s="917"/>
      <c r="I82" s="918"/>
      <c r="J82" s="918"/>
      <c r="K82" s="918"/>
      <c r="L82" s="919"/>
    </row>
    <row r="83" spans="2:13" ht="15.75" thickBot="1" x14ac:dyDescent="0.3">
      <c r="B83" s="917"/>
      <c r="C83" s="918"/>
      <c r="D83" s="918"/>
      <c r="E83" s="918"/>
      <c r="F83" s="918"/>
      <c r="G83" s="919"/>
      <c r="H83" s="917"/>
      <c r="I83" s="918"/>
      <c r="J83" s="918"/>
      <c r="K83" s="918"/>
      <c r="L83" s="919"/>
    </row>
    <row r="84" spans="2:13" ht="23.45" customHeight="1" x14ac:dyDescent="0.25">
      <c r="B84" s="963" t="s">
        <v>1009</v>
      </c>
      <c r="C84" s="964"/>
      <c r="D84" s="964"/>
      <c r="E84" s="964"/>
      <c r="F84" s="964"/>
      <c r="G84" s="965"/>
      <c r="H84" s="963" t="s">
        <v>1010</v>
      </c>
      <c r="I84" s="964"/>
      <c r="J84" s="964"/>
      <c r="K84" s="964"/>
      <c r="L84" s="964"/>
      <c r="M84" s="965"/>
    </row>
    <row r="85" spans="2:13" ht="19.899999999999999" customHeight="1" thickBot="1" x14ac:dyDescent="0.3">
      <c r="B85" s="966"/>
      <c r="C85" s="967"/>
      <c r="D85" s="967"/>
      <c r="E85" s="967"/>
      <c r="F85" s="967"/>
      <c r="G85" s="968"/>
      <c r="H85" s="966"/>
      <c r="I85" s="967"/>
      <c r="J85" s="967"/>
      <c r="K85" s="967"/>
      <c r="L85" s="967"/>
      <c r="M85" s="968"/>
    </row>
    <row r="86" spans="2:13" x14ac:dyDescent="0.25">
      <c r="B86" s="920" t="s">
        <v>756</v>
      </c>
      <c r="C86" s="921"/>
      <c r="D86" s="921"/>
      <c r="E86" s="921"/>
      <c r="F86" s="921"/>
      <c r="G86" s="922"/>
      <c r="H86" s="920" t="s">
        <v>757</v>
      </c>
      <c r="I86" s="921"/>
      <c r="J86" s="921"/>
      <c r="K86" s="921"/>
      <c r="L86" s="922"/>
    </row>
    <row r="87" spans="2:13" x14ac:dyDescent="0.25">
      <c r="B87" s="917"/>
      <c r="C87" s="918"/>
      <c r="D87" s="918"/>
      <c r="E87" s="918"/>
      <c r="F87" s="918"/>
      <c r="G87" s="919"/>
      <c r="H87" s="917"/>
      <c r="I87" s="918"/>
      <c r="J87" s="918"/>
      <c r="K87" s="918"/>
      <c r="L87" s="919"/>
    </row>
    <row r="88" spans="2:13" x14ac:dyDescent="0.25">
      <c r="B88" s="917"/>
      <c r="C88" s="918"/>
      <c r="D88" s="918"/>
      <c r="E88" s="918"/>
      <c r="F88" s="918"/>
      <c r="G88" s="919"/>
      <c r="H88" s="917"/>
      <c r="I88" s="918"/>
      <c r="J88" s="918"/>
      <c r="K88" s="918"/>
      <c r="L88" s="919"/>
    </row>
    <row r="89" spans="2:13" x14ac:dyDescent="0.25">
      <c r="B89" s="917"/>
      <c r="C89" s="918"/>
      <c r="D89" s="918"/>
      <c r="E89" s="918"/>
      <c r="F89" s="918"/>
      <c r="G89" s="919"/>
      <c r="H89" s="917"/>
      <c r="I89" s="918"/>
      <c r="J89" s="918"/>
      <c r="K89" s="918"/>
      <c r="L89" s="919"/>
    </row>
    <row r="90" spans="2:13" x14ac:dyDescent="0.25">
      <c r="B90" s="917"/>
      <c r="C90" s="918"/>
      <c r="D90" s="918"/>
      <c r="E90" s="918"/>
      <c r="F90" s="918"/>
      <c r="G90" s="919"/>
      <c r="H90" s="917"/>
      <c r="I90" s="918"/>
      <c r="J90" s="918"/>
      <c r="K90" s="918"/>
      <c r="L90" s="919"/>
    </row>
    <row r="91" spans="2:13" x14ac:dyDescent="0.25">
      <c r="B91" s="917"/>
      <c r="C91" s="918"/>
      <c r="D91" s="918"/>
      <c r="E91" s="918"/>
      <c r="F91" s="918"/>
      <c r="G91" s="919"/>
      <c r="H91" s="917"/>
      <c r="I91" s="918"/>
      <c r="J91" s="918"/>
      <c r="K91" s="918"/>
      <c r="L91" s="919"/>
    </row>
    <row r="92" spans="2:13" x14ac:dyDescent="0.25">
      <c r="B92" s="917"/>
      <c r="C92" s="918"/>
      <c r="D92" s="918"/>
      <c r="E92" s="918"/>
      <c r="F92" s="918"/>
      <c r="G92" s="919"/>
      <c r="H92" s="917"/>
      <c r="I92" s="918"/>
      <c r="J92" s="918"/>
      <c r="K92" s="918"/>
      <c r="L92" s="919"/>
    </row>
    <row r="93" spans="2:13" x14ac:dyDescent="0.25">
      <c r="B93" s="917"/>
      <c r="C93" s="918"/>
      <c r="D93" s="918"/>
      <c r="E93" s="918"/>
      <c r="F93" s="918"/>
      <c r="G93" s="919"/>
      <c r="H93" s="917"/>
      <c r="I93" s="918"/>
      <c r="J93" s="918"/>
      <c r="K93" s="918"/>
      <c r="L93" s="919"/>
    </row>
    <row r="94" spans="2:13" x14ac:dyDescent="0.25">
      <c r="B94" s="917"/>
      <c r="C94" s="918"/>
      <c r="D94" s="918"/>
      <c r="E94" s="918"/>
      <c r="F94" s="918"/>
      <c r="G94" s="919"/>
      <c r="H94" s="917"/>
      <c r="I94" s="918"/>
      <c r="J94" s="918"/>
      <c r="K94" s="918"/>
      <c r="L94" s="919"/>
    </row>
    <row r="95" spans="2:13" x14ac:dyDescent="0.25">
      <c r="B95" s="917"/>
      <c r="C95" s="918"/>
      <c r="D95" s="918"/>
      <c r="E95" s="918"/>
      <c r="F95" s="918"/>
      <c r="G95" s="919"/>
      <c r="H95" s="917"/>
      <c r="I95" s="918"/>
      <c r="J95" s="918"/>
      <c r="K95" s="918"/>
      <c r="L95" s="919"/>
    </row>
    <row r="96" spans="2:13" x14ac:dyDescent="0.25">
      <c r="B96" s="917"/>
      <c r="C96" s="918"/>
      <c r="D96" s="918"/>
      <c r="E96" s="918"/>
      <c r="F96" s="918"/>
      <c r="G96" s="919"/>
      <c r="H96" s="917"/>
      <c r="I96" s="918"/>
      <c r="J96" s="918"/>
      <c r="K96" s="918"/>
      <c r="L96" s="919"/>
    </row>
    <row r="97" spans="2:12" x14ac:dyDescent="0.25">
      <c r="B97" s="917"/>
      <c r="C97" s="918"/>
      <c r="D97" s="918"/>
      <c r="E97" s="918"/>
      <c r="F97" s="918"/>
      <c r="G97" s="919"/>
      <c r="H97" s="917"/>
      <c r="I97" s="918"/>
      <c r="J97" s="918"/>
      <c r="K97" s="918"/>
      <c r="L97" s="919"/>
    </row>
    <row r="98" spans="2:12" x14ac:dyDescent="0.25">
      <c r="B98" s="917"/>
      <c r="C98" s="918"/>
      <c r="D98" s="918"/>
      <c r="E98" s="918"/>
      <c r="F98" s="918"/>
      <c r="G98" s="919"/>
      <c r="H98" s="917"/>
      <c r="I98" s="918"/>
      <c r="J98" s="918"/>
      <c r="K98" s="918"/>
      <c r="L98" s="919"/>
    </row>
    <row r="99" spans="2:12" ht="15.75" thickBot="1" x14ac:dyDescent="0.3">
      <c r="B99" s="917"/>
      <c r="C99" s="918"/>
      <c r="D99" s="918"/>
      <c r="E99" s="918"/>
      <c r="F99" s="918"/>
      <c r="G99" s="919"/>
      <c r="H99" s="917"/>
      <c r="I99" s="918"/>
      <c r="J99" s="918"/>
      <c r="K99" s="918"/>
      <c r="L99" s="919"/>
    </row>
    <row r="100" spans="2:12" ht="25.9" customHeight="1" x14ac:dyDescent="0.25">
      <c r="B100" s="953"/>
      <c r="C100" s="953"/>
      <c r="D100" s="953"/>
      <c r="E100" s="953"/>
      <c r="F100" s="953"/>
      <c r="G100" s="954"/>
      <c r="H100" s="969"/>
      <c r="I100" s="958"/>
      <c r="J100" s="958"/>
      <c r="K100" s="958"/>
      <c r="L100" s="959"/>
    </row>
    <row r="101" spans="2:12" ht="20.45" customHeight="1" thickBot="1" x14ac:dyDescent="0.3">
      <c r="B101" s="955"/>
      <c r="C101" s="955"/>
      <c r="D101" s="955"/>
      <c r="E101" s="955"/>
      <c r="F101" s="955"/>
      <c r="G101" s="956"/>
      <c r="H101" s="960"/>
      <c r="I101" s="961"/>
      <c r="J101" s="961"/>
      <c r="K101" s="961"/>
      <c r="L101" s="962"/>
    </row>
    <row r="102" spans="2:12" x14ac:dyDescent="0.25">
      <c r="B102" s="920" t="s">
        <v>756</v>
      </c>
      <c r="C102" s="921"/>
      <c r="D102" s="921"/>
      <c r="E102" s="921"/>
      <c r="F102" s="921"/>
      <c r="G102" s="922"/>
      <c r="H102" s="920" t="s">
        <v>757</v>
      </c>
      <c r="I102" s="921"/>
      <c r="J102" s="921"/>
      <c r="K102" s="921"/>
      <c r="L102" s="922"/>
    </row>
    <row r="103" spans="2:12" x14ac:dyDescent="0.25">
      <c r="B103" s="917"/>
      <c r="C103" s="918"/>
      <c r="D103" s="918"/>
      <c r="E103" s="918"/>
      <c r="F103" s="918"/>
      <c r="G103" s="919"/>
      <c r="H103" s="917"/>
      <c r="I103" s="918"/>
      <c r="J103" s="918"/>
      <c r="K103" s="918"/>
      <c r="L103" s="919"/>
    </row>
    <row r="104" spans="2:12" x14ac:dyDescent="0.25">
      <c r="B104" s="917"/>
      <c r="C104" s="918"/>
      <c r="D104" s="918"/>
      <c r="E104" s="918"/>
      <c r="F104" s="918"/>
      <c r="G104" s="919"/>
      <c r="H104" s="917"/>
      <c r="I104" s="918"/>
      <c r="J104" s="918"/>
      <c r="K104" s="918"/>
      <c r="L104" s="919"/>
    </row>
    <row r="105" spans="2:12" x14ac:dyDescent="0.25">
      <c r="B105" s="917"/>
      <c r="C105" s="918"/>
      <c r="D105" s="918"/>
      <c r="E105" s="918"/>
      <c r="F105" s="918"/>
      <c r="G105" s="919"/>
      <c r="H105" s="917"/>
      <c r="I105" s="918"/>
      <c r="J105" s="918"/>
      <c r="K105" s="918"/>
      <c r="L105" s="919"/>
    </row>
    <row r="106" spans="2:12" x14ac:dyDescent="0.25">
      <c r="B106" s="917"/>
      <c r="C106" s="918"/>
      <c r="D106" s="918"/>
      <c r="E106" s="918"/>
      <c r="F106" s="918"/>
      <c r="G106" s="919"/>
      <c r="H106" s="917"/>
      <c r="I106" s="918"/>
      <c r="J106" s="918"/>
      <c r="K106" s="918"/>
      <c r="L106" s="919"/>
    </row>
    <row r="107" spans="2:12" x14ac:dyDescent="0.25">
      <c r="B107" s="917"/>
      <c r="C107" s="918"/>
      <c r="D107" s="918"/>
      <c r="E107" s="918"/>
      <c r="F107" s="918"/>
      <c r="G107" s="919"/>
      <c r="H107" s="917"/>
      <c r="I107" s="918"/>
      <c r="J107" s="918"/>
      <c r="K107" s="918"/>
      <c r="L107" s="919"/>
    </row>
    <row r="108" spans="2:12" x14ac:dyDescent="0.25">
      <c r="B108" s="917"/>
      <c r="C108" s="918"/>
      <c r="D108" s="918"/>
      <c r="E108" s="918"/>
      <c r="F108" s="918"/>
      <c r="G108" s="919"/>
      <c r="H108" s="917"/>
      <c r="I108" s="918"/>
      <c r="J108" s="918"/>
      <c r="K108" s="918"/>
      <c r="L108" s="919"/>
    </row>
    <row r="109" spans="2:12" x14ac:dyDescent="0.25">
      <c r="B109" s="917"/>
      <c r="C109" s="918"/>
      <c r="D109" s="918"/>
      <c r="E109" s="918"/>
      <c r="F109" s="918"/>
      <c r="G109" s="919"/>
      <c r="H109" s="917"/>
      <c r="I109" s="918"/>
      <c r="J109" s="918"/>
      <c r="K109" s="918"/>
      <c r="L109" s="919"/>
    </row>
    <row r="110" spans="2:12" x14ac:dyDescent="0.25">
      <c r="B110" s="917"/>
      <c r="C110" s="918"/>
      <c r="D110" s="918"/>
      <c r="E110" s="918"/>
      <c r="F110" s="918"/>
      <c r="G110" s="919"/>
      <c r="H110" s="917"/>
      <c r="I110" s="918"/>
      <c r="J110" s="918"/>
      <c r="K110" s="918"/>
      <c r="L110" s="919"/>
    </row>
    <row r="111" spans="2:12" x14ac:dyDescent="0.25">
      <c r="B111" s="917"/>
      <c r="C111" s="918"/>
      <c r="D111" s="918"/>
      <c r="E111" s="918"/>
      <c r="F111" s="918"/>
      <c r="G111" s="919"/>
      <c r="H111" s="917"/>
      <c r="I111" s="918"/>
      <c r="J111" s="918"/>
      <c r="K111" s="918"/>
      <c r="L111" s="919"/>
    </row>
    <row r="112" spans="2:12" x14ac:dyDescent="0.25">
      <c r="B112" s="917"/>
      <c r="C112" s="918"/>
      <c r="D112" s="918"/>
      <c r="E112" s="918"/>
      <c r="F112" s="918"/>
      <c r="G112" s="919"/>
      <c r="H112" s="917"/>
      <c r="I112" s="918"/>
      <c r="J112" s="918"/>
      <c r="K112" s="918"/>
      <c r="L112" s="919"/>
    </row>
    <row r="113" spans="2:12" x14ac:dyDescent="0.25">
      <c r="B113" s="917"/>
      <c r="C113" s="918"/>
      <c r="D113" s="918"/>
      <c r="E113" s="918"/>
      <c r="F113" s="918"/>
      <c r="G113" s="919"/>
      <c r="H113" s="917"/>
      <c r="I113" s="918"/>
      <c r="J113" s="918"/>
      <c r="K113" s="918"/>
      <c r="L113" s="919"/>
    </row>
    <row r="114" spans="2:12" x14ac:dyDescent="0.25">
      <c r="B114" s="917"/>
      <c r="C114" s="918"/>
      <c r="D114" s="918"/>
      <c r="E114" s="918"/>
      <c r="F114" s="918"/>
      <c r="G114" s="919"/>
      <c r="H114" s="917"/>
      <c r="I114" s="918"/>
      <c r="J114" s="918"/>
      <c r="K114" s="918"/>
      <c r="L114" s="919"/>
    </row>
    <row r="115" spans="2:12" ht="15.75" thickBot="1" x14ac:dyDescent="0.3">
      <c r="B115" s="917"/>
      <c r="C115" s="918"/>
      <c r="D115" s="918"/>
      <c r="E115" s="918"/>
      <c r="F115" s="918"/>
      <c r="G115" s="919"/>
      <c r="H115" s="917"/>
      <c r="I115" s="918"/>
      <c r="J115" s="918"/>
      <c r="K115" s="918"/>
      <c r="L115" s="919"/>
    </row>
    <row r="116" spans="2:12" x14ac:dyDescent="0.25">
      <c r="B116" s="953"/>
      <c r="C116" s="953"/>
      <c r="D116" s="953"/>
      <c r="E116" s="953"/>
      <c r="F116" s="953"/>
      <c r="G116" s="954"/>
      <c r="H116" s="957"/>
      <c r="I116" s="958"/>
      <c r="J116" s="958"/>
      <c r="K116" s="958"/>
      <c r="L116" s="959"/>
    </row>
    <row r="117" spans="2:12" ht="15.75" thickBot="1" x14ac:dyDescent="0.3">
      <c r="B117" s="955"/>
      <c r="C117" s="955"/>
      <c r="D117" s="955"/>
      <c r="E117" s="955"/>
      <c r="F117" s="955"/>
      <c r="G117" s="956"/>
      <c r="H117" s="960"/>
      <c r="I117" s="961"/>
      <c r="J117" s="961"/>
      <c r="K117" s="961"/>
      <c r="L117" s="962"/>
    </row>
  </sheetData>
  <mergeCells count="35">
    <mergeCell ref="H68:M69"/>
    <mergeCell ref="H84:M85"/>
    <mergeCell ref="B100:G101"/>
    <mergeCell ref="H100:L101"/>
    <mergeCell ref="B102:G115"/>
    <mergeCell ref="H102:L115"/>
    <mergeCell ref="B68:G69"/>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zoomScale="85" zoomScaleNormal="100" zoomScaleSheetLayoutView="85" zoomScalePageLayoutView="110" workbookViewId="0">
      <selection activeCell="H103" sqref="H103:L104"/>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x14ac:dyDescent="0.25">
      <c r="B3" s="929" t="s">
        <v>434</v>
      </c>
      <c r="C3" s="930"/>
      <c r="D3" s="930"/>
      <c r="E3" s="931"/>
      <c r="F3" s="158">
        <v>43979</v>
      </c>
      <c r="G3" s="929" t="s">
        <v>435</v>
      </c>
      <c r="H3" s="930"/>
      <c r="I3" s="931"/>
      <c r="J3" s="949">
        <v>43985</v>
      </c>
      <c r="K3" s="985"/>
      <c r="L3" s="986"/>
    </row>
    <row r="4" spans="2:12" ht="24.95" customHeight="1" x14ac:dyDescent="0.25">
      <c r="B4" s="935" t="s">
        <v>384</v>
      </c>
      <c r="C4" s="936"/>
      <c r="D4" s="936"/>
      <c r="E4" s="936"/>
      <c r="F4" s="936"/>
      <c r="G4" s="936"/>
      <c r="H4" s="937"/>
      <c r="I4" s="165" t="s">
        <v>730</v>
      </c>
      <c r="J4" s="165" t="s">
        <v>2</v>
      </c>
      <c r="K4" s="941" t="s">
        <v>0</v>
      </c>
      <c r="L4" s="942"/>
    </row>
    <row r="5" spans="2:12" ht="24.95" customHeight="1" thickBot="1" x14ac:dyDescent="0.3">
      <c r="B5" s="987"/>
      <c r="C5" s="988"/>
      <c r="D5" s="988"/>
      <c r="E5" s="988"/>
      <c r="F5" s="988"/>
      <c r="G5" s="988"/>
      <c r="H5" s="989"/>
      <c r="I5" s="127" t="s">
        <v>731</v>
      </c>
      <c r="J5" s="164">
        <v>2</v>
      </c>
      <c r="K5" s="990" t="s">
        <v>436</v>
      </c>
      <c r="L5" s="991"/>
    </row>
    <row r="6" spans="2:12" ht="24.95" customHeight="1" thickBot="1" x14ac:dyDescent="0.3">
      <c r="B6" s="992" t="s">
        <v>770</v>
      </c>
      <c r="C6" s="993"/>
      <c r="D6" s="993"/>
      <c r="E6" s="993"/>
      <c r="F6" s="993"/>
      <c r="G6" s="993"/>
      <c r="H6" s="993"/>
      <c r="I6" s="993"/>
      <c r="J6" s="993"/>
      <c r="K6" s="993"/>
      <c r="L6" s="994"/>
    </row>
    <row r="7" spans="2:12" ht="15.75" customHeight="1" x14ac:dyDescent="0.25">
      <c r="B7" s="917" t="s">
        <v>648</v>
      </c>
      <c r="C7" s="918"/>
      <c r="D7" s="918"/>
      <c r="E7" s="918"/>
      <c r="F7" s="918"/>
      <c r="G7" s="919"/>
      <c r="H7" s="917" t="s">
        <v>649</v>
      </c>
      <c r="I7" s="918"/>
      <c r="J7" s="918"/>
      <c r="K7" s="918"/>
      <c r="L7" s="919"/>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3" x14ac:dyDescent="0.25">
      <c r="B17" s="917"/>
      <c r="C17" s="918"/>
      <c r="D17" s="918"/>
      <c r="E17" s="918"/>
      <c r="F17" s="918"/>
      <c r="G17" s="919"/>
      <c r="H17" s="917"/>
      <c r="I17" s="918"/>
      <c r="J17" s="918"/>
      <c r="K17" s="918"/>
      <c r="L17" s="919"/>
    </row>
    <row r="18" spans="2:13" x14ac:dyDescent="0.25">
      <c r="B18" s="917"/>
      <c r="C18" s="918"/>
      <c r="D18" s="918"/>
      <c r="E18" s="918"/>
      <c r="F18" s="918"/>
      <c r="G18" s="919"/>
      <c r="H18" s="917"/>
      <c r="I18" s="918"/>
      <c r="J18" s="918"/>
      <c r="K18" s="918"/>
      <c r="L18" s="919"/>
    </row>
    <row r="19" spans="2:13" x14ac:dyDescent="0.25">
      <c r="B19" s="917"/>
      <c r="C19" s="918"/>
      <c r="D19" s="918"/>
      <c r="E19" s="918"/>
      <c r="F19" s="918"/>
      <c r="G19" s="919"/>
      <c r="H19" s="917"/>
      <c r="I19" s="918"/>
      <c r="J19" s="918"/>
      <c r="K19" s="918"/>
      <c r="L19" s="919"/>
    </row>
    <row r="20" spans="2:13" ht="15.75" thickBot="1" x14ac:dyDescent="0.3">
      <c r="B20" s="917"/>
      <c r="C20" s="918"/>
      <c r="D20" s="918"/>
      <c r="E20" s="918"/>
      <c r="F20" s="918"/>
      <c r="G20" s="919"/>
      <c r="H20" s="917"/>
      <c r="I20" s="918"/>
      <c r="J20" s="918"/>
      <c r="K20" s="918"/>
      <c r="L20" s="919"/>
    </row>
    <row r="21" spans="2:13" ht="15" customHeight="1" x14ac:dyDescent="0.25">
      <c r="B21" s="977" t="s">
        <v>914</v>
      </c>
      <c r="C21" s="978"/>
      <c r="D21" s="978"/>
      <c r="E21" s="978"/>
      <c r="F21" s="978"/>
      <c r="G21" s="979"/>
      <c r="H21" s="977" t="s">
        <v>915</v>
      </c>
      <c r="I21" s="978"/>
      <c r="J21" s="978"/>
      <c r="K21" s="978"/>
      <c r="L21" s="978"/>
      <c r="M21" s="979"/>
    </row>
    <row r="22" spans="2:13" ht="37.5" customHeight="1" thickBot="1" x14ac:dyDescent="0.3">
      <c r="B22" s="980"/>
      <c r="C22" s="981"/>
      <c r="D22" s="981"/>
      <c r="E22" s="981"/>
      <c r="F22" s="981"/>
      <c r="G22" s="982"/>
      <c r="H22" s="980"/>
      <c r="I22" s="981"/>
      <c r="J22" s="981"/>
      <c r="K22" s="981"/>
      <c r="L22" s="981"/>
      <c r="M22" s="982"/>
    </row>
    <row r="23" spans="2:13" ht="15.75" customHeight="1" x14ac:dyDescent="0.25">
      <c r="B23" s="920" t="s">
        <v>754</v>
      </c>
      <c r="C23" s="921"/>
      <c r="D23" s="921"/>
      <c r="E23" s="921"/>
      <c r="F23" s="921"/>
      <c r="G23" s="922"/>
      <c r="H23" s="920" t="s">
        <v>755</v>
      </c>
      <c r="I23" s="921"/>
      <c r="J23" s="921"/>
      <c r="K23" s="921"/>
      <c r="L23" s="922"/>
    </row>
    <row r="24" spans="2:13" x14ac:dyDescent="0.25">
      <c r="B24" s="917"/>
      <c r="C24" s="918"/>
      <c r="D24" s="918"/>
      <c r="E24" s="918"/>
      <c r="F24" s="918"/>
      <c r="G24" s="919"/>
      <c r="H24" s="917"/>
      <c r="I24" s="918"/>
      <c r="J24" s="918"/>
      <c r="K24" s="918"/>
      <c r="L24" s="919"/>
    </row>
    <row r="25" spans="2:13" x14ac:dyDescent="0.25">
      <c r="B25" s="917"/>
      <c r="C25" s="918"/>
      <c r="D25" s="918"/>
      <c r="E25" s="918"/>
      <c r="F25" s="918"/>
      <c r="G25" s="919"/>
      <c r="H25" s="917"/>
      <c r="I25" s="918"/>
      <c r="J25" s="918"/>
      <c r="K25" s="918"/>
      <c r="L25" s="919"/>
    </row>
    <row r="26" spans="2:13" x14ac:dyDescent="0.25">
      <c r="B26" s="917"/>
      <c r="C26" s="918"/>
      <c r="D26" s="918"/>
      <c r="E26" s="918"/>
      <c r="F26" s="918"/>
      <c r="G26" s="919"/>
      <c r="H26" s="917"/>
      <c r="I26" s="918"/>
      <c r="J26" s="918"/>
      <c r="K26" s="918"/>
      <c r="L26" s="919"/>
    </row>
    <row r="27" spans="2:13" x14ac:dyDescent="0.25">
      <c r="B27" s="917"/>
      <c r="C27" s="918"/>
      <c r="D27" s="918"/>
      <c r="E27" s="918"/>
      <c r="F27" s="918"/>
      <c r="G27" s="919"/>
      <c r="H27" s="917"/>
      <c r="I27" s="918"/>
      <c r="J27" s="918"/>
      <c r="K27" s="918"/>
      <c r="L27" s="919"/>
    </row>
    <row r="28" spans="2:13" x14ac:dyDescent="0.25">
      <c r="B28" s="917"/>
      <c r="C28" s="918"/>
      <c r="D28" s="918"/>
      <c r="E28" s="918"/>
      <c r="F28" s="918"/>
      <c r="G28" s="919"/>
      <c r="H28" s="917"/>
      <c r="I28" s="918"/>
      <c r="J28" s="918"/>
      <c r="K28" s="918"/>
      <c r="L28" s="919"/>
    </row>
    <row r="29" spans="2:13" x14ac:dyDescent="0.25">
      <c r="B29" s="917"/>
      <c r="C29" s="918"/>
      <c r="D29" s="918"/>
      <c r="E29" s="918"/>
      <c r="F29" s="918"/>
      <c r="G29" s="919"/>
      <c r="H29" s="917"/>
      <c r="I29" s="918"/>
      <c r="J29" s="918"/>
      <c r="K29" s="918"/>
      <c r="L29" s="919"/>
    </row>
    <row r="30" spans="2:13" x14ac:dyDescent="0.25">
      <c r="B30" s="917"/>
      <c r="C30" s="918"/>
      <c r="D30" s="918"/>
      <c r="E30" s="918"/>
      <c r="F30" s="918"/>
      <c r="G30" s="919"/>
      <c r="H30" s="917"/>
      <c r="I30" s="918"/>
      <c r="J30" s="918"/>
      <c r="K30" s="918"/>
      <c r="L30" s="919"/>
    </row>
    <row r="31" spans="2:13" x14ac:dyDescent="0.25">
      <c r="B31" s="917"/>
      <c r="C31" s="918"/>
      <c r="D31" s="918"/>
      <c r="E31" s="918"/>
      <c r="F31" s="918"/>
      <c r="G31" s="919"/>
      <c r="H31" s="917"/>
      <c r="I31" s="918"/>
      <c r="J31" s="918"/>
      <c r="K31" s="918"/>
      <c r="L31" s="919"/>
    </row>
    <row r="32" spans="2:13" x14ac:dyDescent="0.25">
      <c r="B32" s="917"/>
      <c r="C32" s="918"/>
      <c r="D32" s="918"/>
      <c r="E32" s="918"/>
      <c r="F32" s="918"/>
      <c r="G32" s="919"/>
      <c r="H32" s="917"/>
      <c r="I32" s="918"/>
      <c r="J32" s="918"/>
      <c r="K32" s="918"/>
      <c r="L32" s="919"/>
    </row>
    <row r="33" spans="2:13" x14ac:dyDescent="0.25">
      <c r="B33" s="917"/>
      <c r="C33" s="918"/>
      <c r="D33" s="918"/>
      <c r="E33" s="918"/>
      <c r="F33" s="918"/>
      <c r="G33" s="919"/>
      <c r="H33" s="917"/>
      <c r="I33" s="918"/>
      <c r="J33" s="918"/>
      <c r="K33" s="918"/>
      <c r="L33" s="919"/>
    </row>
    <row r="34" spans="2:13" x14ac:dyDescent="0.25">
      <c r="B34" s="917"/>
      <c r="C34" s="918"/>
      <c r="D34" s="918"/>
      <c r="E34" s="918"/>
      <c r="F34" s="918"/>
      <c r="G34" s="919"/>
      <c r="H34" s="917"/>
      <c r="I34" s="918"/>
      <c r="J34" s="918"/>
      <c r="K34" s="918"/>
      <c r="L34" s="919"/>
    </row>
    <row r="35" spans="2:13" x14ac:dyDescent="0.25">
      <c r="B35" s="917"/>
      <c r="C35" s="918"/>
      <c r="D35" s="918"/>
      <c r="E35" s="918"/>
      <c r="F35" s="918"/>
      <c r="G35" s="919"/>
      <c r="H35" s="917"/>
      <c r="I35" s="918"/>
      <c r="J35" s="918"/>
      <c r="K35" s="918"/>
      <c r="L35" s="919"/>
    </row>
    <row r="36" spans="2:13" ht="15.75" thickBot="1" x14ac:dyDescent="0.3">
      <c r="B36" s="917"/>
      <c r="C36" s="918"/>
      <c r="D36" s="918"/>
      <c r="E36" s="918"/>
      <c r="F36" s="918"/>
      <c r="G36" s="919"/>
      <c r="H36" s="917"/>
      <c r="I36" s="918"/>
      <c r="J36" s="918"/>
      <c r="K36" s="918"/>
      <c r="L36" s="919"/>
    </row>
    <row r="37" spans="2:13" ht="15" customHeight="1" x14ac:dyDescent="0.25">
      <c r="B37" s="977" t="s">
        <v>916</v>
      </c>
      <c r="C37" s="978"/>
      <c r="D37" s="978"/>
      <c r="E37" s="978"/>
      <c r="F37" s="978"/>
      <c r="G37" s="979"/>
      <c r="H37" s="977" t="s">
        <v>917</v>
      </c>
      <c r="I37" s="978"/>
      <c r="J37" s="978"/>
      <c r="K37" s="978"/>
      <c r="L37" s="978"/>
      <c r="M37" s="983"/>
    </row>
    <row r="38" spans="2:13" ht="39" customHeight="1" thickBot="1" x14ac:dyDescent="0.3">
      <c r="B38" s="980"/>
      <c r="C38" s="981"/>
      <c r="D38" s="981"/>
      <c r="E38" s="981"/>
      <c r="F38" s="981"/>
      <c r="G38" s="982"/>
      <c r="H38" s="980"/>
      <c r="I38" s="981"/>
      <c r="J38" s="981"/>
      <c r="K38" s="981"/>
      <c r="L38" s="981"/>
      <c r="M38" s="984"/>
    </row>
    <row r="39" spans="2:13" ht="26.25" customHeight="1" thickBot="1" x14ac:dyDescent="0.3">
      <c r="B39" s="974" t="s">
        <v>771</v>
      </c>
      <c r="C39" s="975"/>
      <c r="D39" s="975"/>
      <c r="E39" s="975"/>
      <c r="F39" s="975"/>
      <c r="G39" s="975"/>
      <c r="H39" s="975"/>
      <c r="I39" s="975"/>
      <c r="J39" s="975"/>
      <c r="K39" s="975"/>
      <c r="L39" s="976"/>
      <c r="M39" s="166"/>
    </row>
    <row r="40" spans="2:13" x14ac:dyDescent="0.25">
      <c r="B40" s="920" t="s">
        <v>756</v>
      </c>
      <c r="C40" s="921"/>
      <c r="D40" s="921"/>
      <c r="E40" s="921"/>
      <c r="F40" s="921"/>
      <c r="G40" s="922"/>
      <c r="H40" s="920" t="s">
        <v>757</v>
      </c>
      <c r="I40" s="921"/>
      <c r="J40" s="921"/>
      <c r="K40" s="921"/>
      <c r="L40" s="922"/>
    </row>
    <row r="41" spans="2:13" x14ac:dyDescent="0.25">
      <c r="B41" s="917"/>
      <c r="C41" s="918"/>
      <c r="D41" s="918"/>
      <c r="E41" s="918"/>
      <c r="F41" s="918"/>
      <c r="G41" s="919"/>
      <c r="H41" s="917"/>
      <c r="I41" s="918"/>
      <c r="J41" s="918"/>
      <c r="K41" s="918"/>
      <c r="L41" s="919"/>
    </row>
    <row r="42" spans="2:13" x14ac:dyDescent="0.25">
      <c r="B42" s="917"/>
      <c r="C42" s="918"/>
      <c r="D42" s="918"/>
      <c r="E42" s="918"/>
      <c r="F42" s="918"/>
      <c r="G42" s="919"/>
      <c r="H42" s="917"/>
      <c r="I42" s="918"/>
      <c r="J42" s="918"/>
      <c r="K42" s="918"/>
      <c r="L42" s="919"/>
    </row>
    <row r="43" spans="2:13" x14ac:dyDescent="0.25">
      <c r="B43" s="917"/>
      <c r="C43" s="918"/>
      <c r="D43" s="918"/>
      <c r="E43" s="918"/>
      <c r="F43" s="918"/>
      <c r="G43" s="919"/>
      <c r="H43" s="917"/>
      <c r="I43" s="918"/>
      <c r="J43" s="918"/>
      <c r="K43" s="918"/>
      <c r="L43" s="919"/>
    </row>
    <row r="44" spans="2:13" x14ac:dyDescent="0.25">
      <c r="B44" s="917"/>
      <c r="C44" s="918"/>
      <c r="D44" s="918"/>
      <c r="E44" s="918"/>
      <c r="F44" s="918"/>
      <c r="G44" s="919"/>
      <c r="H44" s="917"/>
      <c r="I44" s="918"/>
      <c r="J44" s="918"/>
      <c r="K44" s="918"/>
      <c r="L44" s="919"/>
    </row>
    <row r="45" spans="2:13" x14ac:dyDescent="0.25">
      <c r="B45" s="917"/>
      <c r="C45" s="918"/>
      <c r="D45" s="918"/>
      <c r="E45" s="918"/>
      <c r="F45" s="918"/>
      <c r="G45" s="919"/>
      <c r="H45" s="917"/>
      <c r="I45" s="918"/>
      <c r="J45" s="918"/>
      <c r="K45" s="918"/>
      <c r="L45" s="919"/>
    </row>
    <row r="46" spans="2:13" x14ac:dyDescent="0.25">
      <c r="B46" s="917"/>
      <c r="C46" s="918"/>
      <c r="D46" s="918"/>
      <c r="E46" s="918"/>
      <c r="F46" s="918"/>
      <c r="G46" s="919"/>
      <c r="H46" s="917"/>
      <c r="I46" s="918"/>
      <c r="J46" s="918"/>
      <c r="K46" s="918"/>
      <c r="L46" s="919"/>
    </row>
    <row r="47" spans="2:13" x14ac:dyDescent="0.25">
      <c r="B47" s="917"/>
      <c r="C47" s="918"/>
      <c r="D47" s="918"/>
      <c r="E47" s="918"/>
      <c r="F47" s="918"/>
      <c r="G47" s="919"/>
      <c r="H47" s="917"/>
      <c r="I47" s="918"/>
      <c r="J47" s="918"/>
      <c r="K47" s="918"/>
      <c r="L47" s="919"/>
    </row>
    <row r="48" spans="2:13" x14ac:dyDescent="0.25">
      <c r="B48" s="917"/>
      <c r="C48" s="918"/>
      <c r="D48" s="918"/>
      <c r="E48" s="918"/>
      <c r="F48" s="918"/>
      <c r="G48" s="919"/>
      <c r="H48" s="917"/>
      <c r="I48" s="918"/>
      <c r="J48" s="918"/>
      <c r="K48" s="918"/>
      <c r="L48" s="919"/>
    </row>
    <row r="49" spans="2:13" x14ac:dyDescent="0.25">
      <c r="B49" s="917"/>
      <c r="C49" s="918"/>
      <c r="D49" s="918"/>
      <c r="E49" s="918"/>
      <c r="F49" s="918"/>
      <c r="G49" s="919"/>
      <c r="H49" s="917"/>
      <c r="I49" s="918"/>
      <c r="J49" s="918"/>
      <c r="K49" s="918"/>
      <c r="L49" s="919"/>
    </row>
    <row r="50" spans="2:13" x14ac:dyDescent="0.25">
      <c r="B50" s="917"/>
      <c r="C50" s="918"/>
      <c r="D50" s="918"/>
      <c r="E50" s="918"/>
      <c r="F50" s="918"/>
      <c r="G50" s="919"/>
      <c r="H50" s="917"/>
      <c r="I50" s="918"/>
      <c r="J50" s="918"/>
      <c r="K50" s="918"/>
      <c r="L50" s="919"/>
    </row>
    <row r="51" spans="2:13" x14ac:dyDescent="0.25">
      <c r="B51" s="917"/>
      <c r="C51" s="918"/>
      <c r="D51" s="918"/>
      <c r="E51" s="918"/>
      <c r="F51" s="918"/>
      <c r="G51" s="919"/>
      <c r="H51" s="917"/>
      <c r="I51" s="918"/>
      <c r="J51" s="918"/>
      <c r="K51" s="918"/>
      <c r="L51" s="919"/>
    </row>
    <row r="52" spans="2:13" x14ac:dyDescent="0.25">
      <c r="B52" s="917"/>
      <c r="C52" s="918"/>
      <c r="D52" s="918"/>
      <c r="E52" s="918"/>
      <c r="F52" s="918"/>
      <c r="G52" s="919"/>
      <c r="H52" s="917"/>
      <c r="I52" s="918"/>
      <c r="J52" s="918"/>
      <c r="K52" s="918"/>
      <c r="L52" s="919"/>
    </row>
    <row r="53" spans="2:13" ht="15.75" thickBot="1" x14ac:dyDescent="0.3">
      <c r="B53" s="917"/>
      <c r="C53" s="918"/>
      <c r="D53" s="918"/>
      <c r="E53" s="918"/>
      <c r="F53" s="918"/>
      <c r="G53" s="919"/>
      <c r="H53" s="917"/>
      <c r="I53" s="918"/>
      <c r="J53" s="918"/>
      <c r="K53" s="918"/>
      <c r="L53" s="919"/>
    </row>
    <row r="54" spans="2:13" ht="15" customHeight="1" x14ac:dyDescent="0.25">
      <c r="B54" s="977" t="s">
        <v>918</v>
      </c>
      <c r="C54" s="978"/>
      <c r="D54" s="978"/>
      <c r="E54" s="978"/>
      <c r="F54" s="978"/>
      <c r="G54" s="979"/>
      <c r="H54" s="977" t="s">
        <v>919</v>
      </c>
      <c r="I54" s="978"/>
      <c r="J54" s="978"/>
      <c r="K54" s="978"/>
      <c r="L54" s="978"/>
      <c r="M54" s="983"/>
    </row>
    <row r="55" spans="2:13" ht="36" customHeight="1" thickBot="1" x14ac:dyDescent="0.3">
      <c r="B55" s="980"/>
      <c r="C55" s="981"/>
      <c r="D55" s="981"/>
      <c r="E55" s="981"/>
      <c r="F55" s="981"/>
      <c r="G55" s="982"/>
      <c r="H55" s="980"/>
      <c r="I55" s="981"/>
      <c r="J55" s="981"/>
      <c r="K55" s="981"/>
      <c r="L55" s="981"/>
      <c r="M55" s="984"/>
    </row>
    <row r="56" spans="2:13" ht="15" customHeight="1" x14ac:dyDescent="0.25">
      <c r="B56" s="920" t="s">
        <v>756</v>
      </c>
      <c r="C56" s="921"/>
      <c r="D56" s="921"/>
      <c r="E56" s="921"/>
      <c r="F56" s="921"/>
      <c r="G56" s="922"/>
      <c r="H56" s="920" t="s">
        <v>757</v>
      </c>
      <c r="I56" s="921"/>
      <c r="J56" s="921"/>
      <c r="K56" s="921"/>
      <c r="L56" s="922"/>
    </row>
    <row r="57" spans="2:13" ht="15" customHeight="1" x14ac:dyDescent="0.25">
      <c r="B57" s="917"/>
      <c r="C57" s="918"/>
      <c r="D57" s="918"/>
      <c r="E57" s="918"/>
      <c r="F57" s="918"/>
      <c r="G57" s="919"/>
      <c r="H57" s="917"/>
      <c r="I57" s="918"/>
      <c r="J57" s="918"/>
      <c r="K57" s="918"/>
      <c r="L57" s="919"/>
    </row>
    <row r="58" spans="2:13" ht="15" customHeight="1" x14ac:dyDescent="0.25">
      <c r="B58" s="917"/>
      <c r="C58" s="918"/>
      <c r="D58" s="918"/>
      <c r="E58" s="918"/>
      <c r="F58" s="918"/>
      <c r="G58" s="919"/>
      <c r="H58" s="917"/>
      <c r="I58" s="918"/>
      <c r="J58" s="918"/>
      <c r="K58" s="918"/>
      <c r="L58" s="919"/>
    </row>
    <row r="59" spans="2:13" ht="15" customHeight="1" x14ac:dyDescent="0.25">
      <c r="B59" s="917"/>
      <c r="C59" s="918"/>
      <c r="D59" s="918"/>
      <c r="E59" s="918"/>
      <c r="F59" s="918"/>
      <c r="G59" s="919"/>
      <c r="H59" s="917"/>
      <c r="I59" s="918"/>
      <c r="J59" s="918"/>
      <c r="K59" s="918"/>
      <c r="L59" s="919"/>
    </row>
    <row r="60" spans="2:13" ht="15" customHeight="1" x14ac:dyDescent="0.25">
      <c r="B60" s="917"/>
      <c r="C60" s="918"/>
      <c r="D60" s="918"/>
      <c r="E60" s="918"/>
      <c r="F60" s="918"/>
      <c r="G60" s="919"/>
      <c r="H60" s="917"/>
      <c r="I60" s="918"/>
      <c r="J60" s="918"/>
      <c r="K60" s="918"/>
      <c r="L60" s="919"/>
    </row>
    <row r="61" spans="2:13" ht="15" customHeight="1" x14ac:dyDescent="0.25">
      <c r="B61" s="917"/>
      <c r="C61" s="918"/>
      <c r="D61" s="918"/>
      <c r="E61" s="918"/>
      <c r="F61" s="918"/>
      <c r="G61" s="919"/>
      <c r="H61" s="917"/>
      <c r="I61" s="918"/>
      <c r="J61" s="918"/>
      <c r="K61" s="918"/>
      <c r="L61" s="919"/>
    </row>
    <row r="62" spans="2:13" ht="15" customHeight="1" x14ac:dyDescent="0.25">
      <c r="B62" s="917"/>
      <c r="C62" s="918"/>
      <c r="D62" s="918"/>
      <c r="E62" s="918"/>
      <c r="F62" s="918"/>
      <c r="G62" s="919"/>
      <c r="H62" s="917"/>
      <c r="I62" s="918"/>
      <c r="J62" s="918"/>
      <c r="K62" s="918"/>
      <c r="L62" s="919"/>
    </row>
    <row r="63" spans="2:13" ht="15" customHeight="1" x14ac:dyDescent="0.25">
      <c r="B63" s="917"/>
      <c r="C63" s="918"/>
      <c r="D63" s="918"/>
      <c r="E63" s="918"/>
      <c r="F63" s="918"/>
      <c r="G63" s="919"/>
      <c r="H63" s="917"/>
      <c r="I63" s="918"/>
      <c r="J63" s="918"/>
      <c r="K63" s="918"/>
      <c r="L63" s="919"/>
    </row>
    <row r="64" spans="2:13" ht="15" customHeight="1" x14ac:dyDescent="0.25">
      <c r="B64" s="917"/>
      <c r="C64" s="918"/>
      <c r="D64" s="918"/>
      <c r="E64" s="918"/>
      <c r="F64" s="918"/>
      <c r="G64" s="919"/>
      <c r="H64" s="917"/>
      <c r="I64" s="918"/>
      <c r="J64" s="918"/>
      <c r="K64" s="918"/>
      <c r="L64" s="919"/>
    </row>
    <row r="65" spans="2:13" ht="15" customHeight="1" x14ac:dyDescent="0.25">
      <c r="B65" s="917"/>
      <c r="C65" s="918"/>
      <c r="D65" s="918"/>
      <c r="E65" s="918"/>
      <c r="F65" s="918"/>
      <c r="G65" s="919"/>
      <c r="H65" s="917"/>
      <c r="I65" s="918"/>
      <c r="J65" s="918"/>
      <c r="K65" s="918"/>
      <c r="L65" s="919"/>
    </row>
    <row r="66" spans="2:13" ht="15" customHeight="1" x14ac:dyDescent="0.25">
      <c r="B66" s="917"/>
      <c r="C66" s="918"/>
      <c r="D66" s="918"/>
      <c r="E66" s="918"/>
      <c r="F66" s="918"/>
      <c r="G66" s="919"/>
      <c r="H66" s="917"/>
      <c r="I66" s="918"/>
      <c r="J66" s="918"/>
      <c r="K66" s="918"/>
      <c r="L66" s="919"/>
    </row>
    <row r="67" spans="2:13" ht="15" customHeight="1" x14ac:dyDescent="0.25">
      <c r="B67" s="917"/>
      <c r="C67" s="918"/>
      <c r="D67" s="918"/>
      <c r="E67" s="918"/>
      <c r="F67" s="918"/>
      <c r="G67" s="919"/>
      <c r="H67" s="917"/>
      <c r="I67" s="918"/>
      <c r="J67" s="918"/>
      <c r="K67" s="918"/>
      <c r="L67" s="919"/>
    </row>
    <row r="68" spans="2:13" ht="15" customHeight="1" x14ac:dyDescent="0.25">
      <c r="B68" s="917"/>
      <c r="C68" s="918"/>
      <c r="D68" s="918"/>
      <c r="E68" s="918"/>
      <c r="F68" s="918"/>
      <c r="G68" s="919"/>
      <c r="H68" s="917"/>
      <c r="I68" s="918"/>
      <c r="J68" s="918"/>
      <c r="K68" s="918"/>
      <c r="L68" s="919"/>
    </row>
    <row r="69" spans="2:13" ht="15.75" customHeight="1" thickBot="1" x14ac:dyDescent="0.3">
      <c r="B69" s="917"/>
      <c r="C69" s="918"/>
      <c r="D69" s="918"/>
      <c r="E69" s="918"/>
      <c r="F69" s="918"/>
      <c r="G69" s="919"/>
      <c r="H69" s="917"/>
      <c r="I69" s="918"/>
      <c r="J69" s="918"/>
      <c r="K69" s="918"/>
      <c r="L69" s="919"/>
    </row>
    <row r="70" spans="2:13" ht="23.25" customHeight="1" x14ac:dyDescent="0.25">
      <c r="B70" s="977" t="s">
        <v>920</v>
      </c>
      <c r="C70" s="978"/>
      <c r="D70" s="978"/>
      <c r="E70" s="978"/>
      <c r="F70" s="978"/>
      <c r="G70" s="979"/>
      <c r="H70" s="977" t="s">
        <v>921</v>
      </c>
      <c r="I70" s="978"/>
      <c r="J70" s="978"/>
      <c r="K70" s="978"/>
      <c r="L70" s="978"/>
      <c r="M70" s="983"/>
    </row>
    <row r="71" spans="2:13" ht="25.5" customHeight="1" thickBot="1" x14ac:dyDescent="0.3">
      <c r="B71" s="980"/>
      <c r="C71" s="981"/>
      <c r="D71" s="981"/>
      <c r="E71" s="981"/>
      <c r="F71" s="981"/>
      <c r="G71" s="982"/>
      <c r="H71" s="980"/>
      <c r="I71" s="981"/>
      <c r="J71" s="981"/>
      <c r="K71" s="981"/>
      <c r="L71" s="981"/>
      <c r="M71" s="984"/>
    </row>
    <row r="72" spans="2:13" ht="25.5" customHeight="1" thickBot="1" x14ac:dyDescent="0.3">
      <c r="B72" s="974" t="s">
        <v>772</v>
      </c>
      <c r="C72" s="975"/>
      <c r="D72" s="975"/>
      <c r="E72" s="975"/>
      <c r="F72" s="975"/>
      <c r="G72" s="975"/>
      <c r="H72" s="975"/>
      <c r="I72" s="975"/>
      <c r="J72" s="975"/>
      <c r="K72" s="975"/>
      <c r="L72" s="976"/>
    </row>
    <row r="73" spans="2:13" x14ac:dyDescent="0.25">
      <c r="B73" s="920" t="s">
        <v>756</v>
      </c>
      <c r="C73" s="921"/>
      <c r="D73" s="921"/>
      <c r="E73" s="921"/>
      <c r="F73" s="921"/>
      <c r="G73" s="922"/>
      <c r="H73" s="920" t="s">
        <v>757</v>
      </c>
      <c r="I73" s="921"/>
      <c r="J73" s="921"/>
      <c r="K73" s="921"/>
      <c r="L73" s="922"/>
    </row>
    <row r="74" spans="2:13" x14ac:dyDescent="0.25">
      <c r="B74" s="917"/>
      <c r="C74" s="918"/>
      <c r="D74" s="918"/>
      <c r="E74" s="918"/>
      <c r="F74" s="918"/>
      <c r="G74" s="919"/>
      <c r="H74" s="917"/>
      <c r="I74" s="918"/>
      <c r="J74" s="918"/>
      <c r="K74" s="918"/>
      <c r="L74" s="919"/>
    </row>
    <row r="75" spans="2:13" x14ac:dyDescent="0.25">
      <c r="B75" s="917"/>
      <c r="C75" s="918"/>
      <c r="D75" s="918"/>
      <c r="E75" s="918"/>
      <c r="F75" s="918"/>
      <c r="G75" s="919"/>
      <c r="H75" s="917"/>
      <c r="I75" s="918"/>
      <c r="J75" s="918"/>
      <c r="K75" s="918"/>
      <c r="L75" s="919"/>
    </row>
    <row r="76" spans="2:13" x14ac:dyDescent="0.25">
      <c r="B76" s="917"/>
      <c r="C76" s="918"/>
      <c r="D76" s="918"/>
      <c r="E76" s="918"/>
      <c r="F76" s="918"/>
      <c r="G76" s="919"/>
      <c r="H76" s="917"/>
      <c r="I76" s="918"/>
      <c r="J76" s="918"/>
      <c r="K76" s="918"/>
      <c r="L76" s="919"/>
    </row>
    <row r="77" spans="2:13" x14ac:dyDescent="0.25">
      <c r="B77" s="917"/>
      <c r="C77" s="918"/>
      <c r="D77" s="918"/>
      <c r="E77" s="918"/>
      <c r="F77" s="918"/>
      <c r="G77" s="919"/>
      <c r="H77" s="917"/>
      <c r="I77" s="918"/>
      <c r="J77" s="918"/>
      <c r="K77" s="918"/>
      <c r="L77" s="919"/>
    </row>
    <row r="78" spans="2:13" x14ac:dyDescent="0.25">
      <c r="B78" s="917"/>
      <c r="C78" s="918"/>
      <c r="D78" s="918"/>
      <c r="E78" s="918"/>
      <c r="F78" s="918"/>
      <c r="G78" s="919"/>
      <c r="H78" s="917"/>
      <c r="I78" s="918"/>
      <c r="J78" s="918"/>
      <c r="K78" s="918"/>
      <c r="L78" s="919"/>
    </row>
    <row r="79" spans="2:13" x14ac:dyDescent="0.25">
      <c r="B79" s="917"/>
      <c r="C79" s="918"/>
      <c r="D79" s="918"/>
      <c r="E79" s="918"/>
      <c r="F79" s="918"/>
      <c r="G79" s="919"/>
      <c r="H79" s="917"/>
      <c r="I79" s="918"/>
      <c r="J79" s="918"/>
      <c r="K79" s="918"/>
      <c r="L79" s="919"/>
    </row>
    <row r="80" spans="2:13" x14ac:dyDescent="0.25">
      <c r="B80" s="917"/>
      <c r="C80" s="918"/>
      <c r="D80" s="918"/>
      <c r="E80" s="918"/>
      <c r="F80" s="918"/>
      <c r="G80" s="919"/>
      <c r="H80" s="917"/>
      <c r="I80" s="918"/>
      <c r="J80" s="918"/>
      <c r="K80" s="918"/>
      <c r="L80" s="919"/>
    </row>
    <row r="81" spans="2:12" x14ac:dyDescent="0.25">
      <c r="B81" s="917"/>
      <c r="C81" s="918"/>
      <c r="D81" s="918"/>
      <c r="E81" s="918"/>
      <c r="F81" s="918"/>
      <c r="G81" s="919"/>
      <c r="H81" s="917"/>
      <c r="I81" s="918"/>
      <c r="J81" s="918"/>
      <c r="K81" s="918"/>
      <c r="L81" s="919"/>
    </row>
    <row r="82" spans="2:12" x14ac:dyDescent="0.25">
      <c r="B82" s="917"/>
      <c r="C82" s="918"/>
      <c r="D82" s="918"/>
      <c r="E82" s="918"/>
      <c r="F82" s="918"/>
      <c r="G82" s="919"/>
      <c r="H82" s="917"/>
      <c r="I82" s="918"/>
      <c r="J82" s="918"/>
      <c r="K82" s="918"/>
      <c r="L82" s="919"/>
    </row>
    <row r="83" spans="2:12" x14ac:dyDescent="0.25">
      <c r="B83" s="917"/>
      <c r="C83" s="918"/>
      <c r="D83" s="918"/>
      <c r="E83" s="918"/>
      <c r="F83" s="918"/>
      <c r="G83" s="919"/>
      <c r="H83" s="917"/>
      <c r="I83" s="918"/>
      <c r="J83" s="918"/>
      <c r="K83" s="918"/>
      <c r="L83" s="919"/>
    </row>
    <row r="84" spans="2:12" x14ac:dyDescent="0.25">
      <c r="B84" s="917"/>
      <c r="C84" s="918"/>
      <c r="D84" s="918"/>
      <c r="E84" s="918"/>
      <c r="F84" s="918"/>
      <c r="G84" s="919"/>
      <c r="H84" s="917"/>
      <c r="I84" s="918"/>
      <c r="J84" s="918"/>
      <c r="K84" s="918"/>
      <c r="L84" s="919"/>
    </row>
    <row r="85" spans="2:12" x14ac:dyDescent="0.25">
      <c r="B85" s="917"/>
      <c r="C85" s="918"/>
      <c r="D85" s="918"/>
      <c r="E85" s="918"/>
      <c r="F85" s="918"/>
      <c r="G85" s="919"/>
      <c r="H85" s="917"/>
      <c r="I85" s="918"/>
      <c r="J85" s="918"/>
      <c r="K85" s="918"/>
      <c r="L85" s="919"/>
    </row>
    <row r="86" spans="2:12" ht="15.75" thickBot="1" x14ac:dyDescent="0.3">
      <c r="B86" s="917"/>
      <c r="C86" s="918"/>
      <c r="D86" s="918"/>
      <c r="E86" s="918"/>
      <c r="F86" s="918"/>
      <c r="G86" s="919"/>
      <c r="H86" s="917"/>
      <c r="I86" s="918"/>
      <c r="J86" s="918"/>
      <c r="K86" s="918"/>
      <c r="L86" s="919"/>
    </row>
    <row r="87" spans="2:12" ht="24.75" customHeight="1" x14ac:dyDescent="0.25">
      <c r="B87" s="970" t="s">
        <v>922</v>
      </c>
      <c r="C87" s="971"/>
      <c r="D87" s="971"/>
      <c r="E87" s="971"/>
      <c r="F87" s="971"/>
      <c r="G87" s="971"/>
      <c r="H87" s="971"/>
      <c r="I87" s="971"/>
      <c r="J87" s="971"/>
      <c r="K87" s="971"/>
      <c r="L87" s="971"/>
    </row>
    <row r="88" spans="2:12" ht="25.5" customHeight="1" thickBot="1" x14ac:dyDescent="0.3">
      <c r="B88" s="972"/>
      <c r="C88" s="973"/>
      <c r="D88" s="973"/>
      <c r="E88" s="973"/>
      <c r="F88" s="973"/>
      <c r="G88" s="973"/>
      <c r="H88" s="973"/>
      <c r="I88" s="973"/>
      <c r="J88" s="973"/>
      <c r="K88" s="973"/>
      <c r="L88" s="973"/>
    </row>
    <row r="89" spans="2:12" x14ac:dyDescent="0.25">
      <c r="B89" s="920"/>
      <c r="C89" s="921"/>
      <c r="D89" s="921"/>
      <c r="E89" s="921"/>
      <c r="F89" s="921"/>
      <c r="G89" s="922"/>
      <c r="H89" s="920"/>
      <c r="I89" s="921"/>
      <c r="J89" s="921"/>
      <c r="K89" s="921"/>
      <c r="L89" s="922"/>
    </row>
    <row r="90" spans="2:12" x14ac:dyDescent="0.25">
      <c r="B90" s="917"/>
      <c r="C90" s="918"/>
      <c r="D90" s="918"/>
      <c r="E90" s="918"/>
      <c r="F90" s="918"/>
      <c r="G90" s="919"/>
      <c r="H90" s="917"/>
      <c r="I90" s="918"/>
      <c r="J90" s="918"/>
      <c r="K90" s="918"/>
      <c r="L90" s="919"/>
    </row>
    <row r="91" spans="2:12" x14ac:dyDescent="0.25">
      <c r="B91" s="917"/>
      <c r="C91" s="918"/>
      <c r="D91" s="918"/>
      <c r="E91" s="918"/>
      <c r="F91" s="918"/>
      <c r="G91" s="919"/>
      <c r="H91" s="917"/>
      <c r="I91" s="918"/>
      <c r="J91" s="918"/>
      <c r="K91" s="918"/>
      <c r="L91" s="919"/>
    </row>
    <row r="92" spans="2:12" x14ac:dyDescent="0.25">
      <c r="B92" s="917"/>
      <c r="C92" s="918"/>
      <c r="D92" s="918"/>
      <c r="E92" s="918"/>
      <c r="F92" s="918"/>
      <c r="G92" s="919"/>
      <c r="H92" s="917"/>
      <c r="I92" s="918"/>
      <c r="J92" s="918"/>
      <c r="K92" s="918"/>
      <c r="L92" s="919"/>
    </row>
    <row r="93" spans="2:12" x14ac:dyDescent="0.25">
      <c r="B93" s="917"/>
      <c r="C93" s="918"/>
      <c r="D93" s="918"/>
      <c r="E93" s="918"/>
      <c r="F93" s="918"/>
      <c r="G93" s="919"/>
      <c r="H93" s="917"/>
      <c r="I93" s="918"/>
      <c r="J93" s="918"/>
      <c r="K93" s="918"/>
      <c r="L93" s="919"/>
    </row>
    <row r="94" spans="2:12" x14ac:dyDescent="0.25">
      <c r="B94" s="917"/>
      <c r="C94" s="918"/>
      <c r="D94" s="918"/>
      <c r="E94" s="918"/>
      <c r="F94" s="918"/>
      <c r="G94" s="919"/>
      <c r="H94" s="917"/>
      <c r="I94" s="918"/>
      <c r="J94" s="918"/>
      <c r="K94" s="918"/>
      <c r="L94" s="919"/>
    </row>
    <row r="95" spans="2:12" x14ac:dyDescent="0.25">
      <c r="B95" s="917"/>
      <c r="C95" s="918"/>
      <c r="D95" s="918"/>
      <c r="E95" s="918"/>
      <c r="F95" s="918"/>
      <c r="G95" s="919"/>
      <c r="H95" s="917"/>
      <c r="I95" s="918"/>
      <c r="J95" s="918"/>
      <c r="K95" s="918"/>
      <c r="L95" s="919"/>
    </row>
    <row r="96" spans="2:12" x14ac:dyDescent="0.25">
      <c r="B96" s="917"/>
      <c r="C96" s="918"/>
      <c r="D96" s="918"/>
      <c r="E96" s="918"/>
      <c r="F96" s="918"/>
      <c r="G96" s="919"/>
      <c r="H96" s="917"/>
      <c r="I96" s="918"/>
      <c r="J96" s="918"/>
      <c r="K96" s="918"/>
      <c r="L96" s="919"/>
    </row>
    <row r="97" spans="2:12" x14ac:dyDescent="0.25">
      <c r="B97" s="917"/>
      <c r="C97" s="918"/>
      <c r="D97" s="918"/>
      <c r="E97" s="918"/>
      <c r="F97" s="918"/>
      <c r="G97" s="919"/>
      <c r="H97" s="917"/>
      <c r="I97" s="918"/>
      <c r="J97" s="918"/>
      <c r="K97" s="918"/>
      <c r="L97" s="919"/>
    </row>
    <row r="98" spans="2:12" x14ac:dyDescent="0.25">
      <c r="B98" s="917"/>
      <c r="C98" s="918"/>
      <c r="D98" s="918"/>
      <c r="E98" s="918"/>
      <c r="F98" s="918"/>
      <c r="G98" s="919"/>
      <c r="H98" s="917"/>
      <c r="I98" s="918"/>
      <c r="J98" s="918"/>
      <c r="K98" s="918"/>
      <c r="L98" s="919"/>
    </row>
    <row r="99" spans="2:12" x14ac:dyDescent="0.25">
      <c r="B99" s="917"/>
      <c r="C99" s="918"/>
      <c r="D99" s="918"/>
      <c r="E99" s="918"/>
      <c r="F99" s="918"/>
      <c r="G99" s="919"/>
      <c r="H99" s="917"/>
      <c r="I99" s="918"/>
      <c r="J99" s="918"/>
      <c r="K99" s="918"/>
      <c r="L99" s="919"/>
    </row>
    <row r="100" spans="2:12" x14ac:dyDescent="0.25">
      <c r="B100" s="917"/>
      <c r="C100" s="918"/>
      <c r="D100" s="918"/>
      <c r="E100" s="918"/>
      <c r="F100" s="918"/>
      <c r="G100" s="919"/>
      <c r="H100" s="917"/>
      <c r="I100" s="918"/>
      <c r="J100" s="918"/>
      <c r="K100" s="918"/>
      <c r="L100" s="919"/>
    </row>
    <row r="101" spans="2:12" x14ac:dyDescent="0.25">
      <c r="B101" s="917"/>
      <c r="C101" s="918"/>
      <c r="D101" s="918"/>
      <c r="E101" s="918"/>
      <c r="F101" s="918"/>
      <c r="G101" s="919"/>
      <c r="H101" s="917"/>
      <c r="I101" s="918"/>
      <c r="J101" s="918"/>
      <c r="K101" s="918"/>
      <c r="L101" s="919"/>
    </row>
    <row r="102" spans="2:12" ht="15.75" thickBot="1" x14ac:dyDescent="0.3">
      <c r="B102" s="917"/>
      <c r="C102" s="918"/>
      <c r="D102" s="918"/>
      <c r="E102" s="918"/>
      <c r="F102" s="918"/>
      <c r="G102" s="919"/>
      <c r="H102" s="917"/>
      <c r="I102" s="918"/>
      <c r="J102" s="918"/>
      <c r="K102" s="918"/>
      <c r="L102" s="919"/>
    </row>
    <row r="103" spans="2:12" ht="15.75" customHeight="1" x14ac:dyDescent="0.25">
      <c r="B103" s="970" t="s">
        <v>814</v>
      </c>
      <c r="C103" s="971"/>
      <c r="D103" s="971"/>
      <c r="E103" s="971"/>
      <c r="F103" s="971"/>
      <c r="G103" s="971"/>
      <c r="H103" s="970" t="s">
        <v>923</v>
      </c>
      <c r="I103" s="971"/>
      <c r="J103" s="971"/>
      <c r="K103" s="971"/>
      <c r="L103" s="971"/>
    </row>
    <row r="104" spans="2:12" ht="39.75" customHeight="1" thickBot="1" x14ac:dyDescent="0.3">
      <c r="B104" s="972"/>
      <c r="C104" s="973"/>
      <c r="D104" s="973"/>
      <c r="E104" s="973"/>
      <c r="F104" s="973"/>
      <c r="G104" s="973"/>
      <c r="H104" s="972"/>
      <c r="I104" s="973"/>
      <c r="J104" s="973"/>
      <c r="K104" s="973"/>
      <c r="L104" s="973"/>
    </row>
  </sheetData>
  <mergeCells count="36">
    <mergeCell ref="B23:G36"/>
    <mergeCell ref="H23:L36"/>
    <mergeCell ref="B1:L2"/>
    <mergeCell ref="B3:E3"/>
    <mergeCell ref="G3:I3"/>
    <mergeCell ref="J3:L3"/>
    <mergeCell ref="B4:H5"/>
    <mergeCell ref="K4:L4"/>
    <mergeCell ref="K5:L5"/>
    <mergeCell ref="B6:L6"/>
    <mergeCell ref="B7:G20"/>
    <mergeCell ref="H7:L20"/>
    <mergeCell ref="B21:G22"/>
    <mergeCell ref="H21:M22"/>
    <mergeCell ref="B70:G71"/>
    <mergeCell ref="H70:L71"/>
    <mergeCell ref="M70:M71"/>
    <mergeCell ref="B37:G38"/>
    <mergeCell ref="H37:L38"/>
    <mergeCell ref="M37:M38"/>
    <mergeCell ref="B39:L39"/>
    <mergeCell ref="B40:G53"/>
    <mergeCell ref="H40:L53"/>
    <mergeCell ref="B54:G55"/>
    <mergeCell ref="H54:L55"/>
    <mergeCell ref="M54:M55"/>
    <mergeCell ref="B56:G69"/>
    <mergeCell ref="H56:L69"/>
    <mergeCell ref="B103:G104"/>
    <mergeCell ref="H103:L104"/>
    <mergeCell ref="B72:L72"/>
    <mergeCell ref="B73:G86"/>
    <mergeCell ref="H73:L86"/>
    <mergeCell ref="B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13"/>
  <sheetViews>
    <sheetView view="pageBreakPreview" zoomScale="85" zoomScaleNormal="100" zoomScaleSheetLayoutView="85" zoomScalePageLayoutView="110" workbookViewId="0">
      <selection activeCell="O9" sqref="O9"/>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thickBot="1" x14ac:dyDescent="0.3">
      <c r="B3" s="995" t="s">
        <v>434</v>
      </c>
      <c r="C3" s="996"/>
      <c r="D3" s="996"/>
      <c r="E3" s="997"/>
      <c r="F3" s="182">
        <v>43979</v>
      </c>
      <c r="G3" s="995" t="s">
        <v>435</v>
      </c>
      <c r="H3" s="996"/>
      <c r="I3" s="931"/>
      <c r="J3" s="998">
        <v>43985</v>
      </c>
      <c r="K3" s="999"/>
      <c r="L3" s="1000"/>
    </row>
    <row r="4" spans="2:12" ht="24.95" customHeight="1" x14ac:dyDescent="0.25">
      <c r="B4" s="1001" t="s">
        <v>384</v>
      </c>
      <c r="C4" s="1002"/>
      <c r="D4" s="1002"/>
      <c r="E4" s="1002"/>
      <c r="F4" s="1002"/>
      <c r="G4" s="1002"/>
      <c r="H4" s="1003"/>
      <c r="I4" s="167" t="s">
        <v>730</v>
      </c>
      <c r="J4" s="165" t="s">
        <v>2</v>
      </c>
      <c r="K4" s="941" t="s">
        <v>0</v>
      </c>
      <c r="L4" s="942"/>
    </row>
    <row r="5" spans="2:12" ht="24.95" customHeight="1" thickBot="1" x14ac:dyDescent="0.3">
      <c r="B5" s="1004"/>
      <c r="C5" s="1005"/>
      <c r="D5" s="1005"/>
      <c r="E5" s="1005"/>
      <c r="F5" s="1005"/>
      <c r="G5" s="1005"/>
      <c r="H5" s="1006"/>
      <c r="I5" s="200" t="s">
        <v>731</v>
      </c>
      <c r="J5" s="164">
        <v>2</v>
      </c>
      <c r="K5" s="990" t="s">
        <v>436</v>
      </c>
      <c r="L5" s="991"/>
    </row>
    <row r="6" spans="2:12" ht="15.75" customHeight="1" x14ac:dyDescent="0.25">
      <c r="B6" s="917" t="s">
        <v>648</v>
      </c>
      <c r="C6" s="918"/>
      <c r="D6" s="918"/>
      <c r="E6" s="918"/>
      <c r="F6" s="918"/>
      <c r="G6" s="919"/>
      <c r="H6" s="920" t="s">
        <v>649</v>
      </c>
      <c r="I6" s="921"/>
      <c r="J6" s="921"/>
      <c r="K6" s="921"/>
      <c r="L6" s="922"/>
    </row>
    <row r="7" spans="2:12" x14ac:dyDescent="0.25">
      <c r="B7" s="917"/>
      <c r="C7" s="918"/>
      <c r="D7" s="918"/>
      <c r="E7" s="918"/>
      <c r="F7" s="918"/>
      <c r="G7" s="919"/>
      <c r="H7" s="917"/>
      <c r="I7" s="918"/>
      <c r="J7" s="918"/>
      <c r="K7" s="918"/>
      <c r="L7" s="919"/>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3" x14ac:dyDescent="0.25">
      <c r="B17" s="917"/>
      <c r="C17" s="918"/>
      <c r="D17" s="918"/>
      <c r="E17" s="918"/>
      <c r="F17" s="918"/>
      <c r="G17" s="919"/>
      <c r="H17" s="917"/>
      <c r="I17" s="918"/>
      <c r="J17" s="918"/>
      <c r="K17" s="918"/>
      <c r="L17" s="919"/>
    </row>
    <row r="18" spans="2:13" x14ac:dyDescent="0.25">
      <c r="B18" s="917"/>
      <c r="C18" s="918"/>
      <c r="D18" s="918"/>
      <c r="E18" s="918"/>
      <c r="F18" s="918"/>
      <c r="G18" s="919"/>
      <c r="H18" s="917"/>
      <c r="I18" s="918"/>
      <c r="J18" s="918"/>
      <c r="K18" s="918"/>
      <c r="L18" s="919"/>
    </row>
    <row r="19" spans="2:13" ht="15.75" thickBot="1" x14ac:dyDescent="0.3">
      <c r="B19" s="1007"/>
      <c r="C19" s="1008"/>
      <c r="D19" s="1008"/>
      <c r="E19" s="1008"/>
      <c r="F19" s="1008"/>
      <c r="G19" s="1009"/>
      <c r="H19" s="1007"/>
      <c r="I19" s="1008"/>
      <c r="J19" s="1008"/>
      <c r="K19" s="1008"/>
      <c r="L19" s="1009"/>
    </row>
    <row r="20" spans="2:13" ht="25.5" customHeight="1" x14ac:dyDescent="0.25">
      <c r="B20" s="1010" t="s">
        <v>989</v>
      </c>
      <c r="C20" s="1011"/>
      <c r="D20" s="1011"/>
      <c r="E20" s="1011"/>
      <c r="F20" s="1011"/>
      <c r="G20" s="1012"/>
      <c r="H20" s="1016" t="s">
        <v>990</v>
      </c>
      <c r="I20" s="1017"/>
      <c r="J20" s="1017"/>
      <c r="K20" s="1017"/>
      <c r="L20" s="1017"/>
      <c r="M20" s="950"/>
    </row>
    <row r="21" spans="2:13" ht="23.25" customHeight="1" thickBot="1" x14ac:dyDescent="0.3">
      <c r="B21" s="1013"/>
      <c r="C21" s="1014"/>
      <c r="D21" s="1014"/>
      <c r="E21" s="1014"/>
      <c r="F21" s="1014"/>
      <c r="G21" s="1015"/>
      <c r="H21" s="1018"/>
      <c r="I21" s="950"/>
      <c r="J21" s="950"/>
      <c r="K21" s="950"/>
      <c r="L21" s="950"/>
      <c r="M21" s="950"/>
    </row>
    <row r="22" spans="2:13" ht="15.75" customHeight="1" x14ac:dyDescent="0.25">
      <c r="B22" s="920" t="s">
        <v>754</v>
      </c>
      <c r="C22" s="921"/>
      <c r="D22" s="921"/>
      <c r="E22" s="921"/>
      <c r="F22" s="921"/>
      <c r="G22" s="922"/>
      <c r="H22" s="920" t="s">
        <v>755</v>
      </c>
      <c r="I22" s="921"/>
      <c r="J22" s="921"/>
      <c r="K22" s="921"/>
      <c r="L22" s="922"/>
    </row>
    <row r="23" spans="2:13" x14ac:dyDescent="0.25">
      <c r="B23" s="917"/>
      <c r="C23" s="918"/>
      <c r="D23" s="918"/>
      <c r="E23" s="918"/>
      <c r="F23" s="918"/>
      <c r="G23" s="919"/>
      <c r="H23" s="917"/>
      <c r="I23" s="918"/>
      <c r="J23" s="918"/>
      <c r="K23" s="918"/>
      <c r="L23" s="919"/>
    </row>
    <row r="24" spans="2:13" x14ac:dyDescent="0.25">
      <c r="B24" s="917"/>
      <c r="C24" s="918"/>
      <c r="D24" s="918"/>
      <c r="E24" s="918"/>
      <c r="F24" s="918"/>
      <c r="G24" s="919"/>
      <c r="H24" s="917"/>
      <c r="I24" s="918"/>
      <c r="J24" s="918"/>
      <c r="K24" s="918"/>
      <c r="L24" s="919"/>
    </row>
    <row r="25" spans="2:13" x14ac:dyDescent="0.25">
      <c r="B25" s="917"/>
      <c r="C25" s="918"/>
      <c r="D25" s="918"/>
      <c r="E25" s="918"/>
      <c r="F25" s="918"/>
      <c r="G25" s="919"/>
      <c r="H25" s="917"/>
      <c r="I25" s="918"/>
      <c r="J25" s="918"/>
      <c r="K25" s="918"/>
      <c r="L25" s="919"/>
    </row>
    <row r="26" spans="2:13" x14ac:dyDescent="0.25">
      <c r="B26" s="917"/>
      <c r="C26" s="918"/>
      <c r="D26" s="918"/>
      <c r="E26" s="918"/>
      <c r="F26" s="918"/>
      <c r="G26" s="919"/>
      <c r="H26" s="917"/>
      <c r="I26" s="918"/>
      <c r="J26" s="918"/>
      <c r="K26" s="918"/>
      <c r="L26" s="919"/>
    </row>
    <row r="27" spans="2:13" x14ac:dyDescent="0.25">
      <c r="B27" s="917"/>
      <c r="C27" s="918"/>
      <c r="D27" s="918"/>
      <c r="E27" s="918"/>
      <c r="F27" s="918"/>
      <c r="G27" s="919"/>
      <c r="H27" s="917"/>
      <c r="I27" s="918"/>
      <c r="J27" s="918"/>
      <c r="K27" s="918"/>
      <c r="L27" s="919"/>
    </row>
    <row r="28" spans="2:13" x14ac:dyDescent="0.25">
      <c r="B28" s="917"/>
      <c r="C28" s="918"/>
      <c r="D28" s="918"/>
      <c r="E28" s="918"/>
      <c r="F28" s="918"/>
      <c r="G28" s="919"/>
      <c r="H28" s="917"/>
      <c r="I28" s="918"/>
      <c r="J28" s="918"/>
      <c r="K28" s="918"/>
      <c r="L28" s="919"/>
    </row>
    <row r="29" spans="2:13" x14ac:dyDescent="0.25">
      <c r="B29" s="917"/>
      <c r="C29" s="918"/>
      <c r="D29" s="918"/>
      <c r="E29" s="918"/>
      <c r="F29" s="918"/>
      <c r="G29" s="919"/>
      <c r="H29" s="917"/>
      <c r="I29" s="918"/>
      <c r="J29" s="918"/>
      <c r="K29" s="918"/>
      <c r="L29" s="919"/>
    </row>
    <row r="30" spans="2:13" x14ac:dyDescent="0.25">
      <c r="B30" s="917"/>
      <c r="C30" s="918"/>
      <c r="D30" s="918"/>
      <c r="E30" s="918"/>
      <c r="F30" s="918"/>
      <c r="G30" s="919"/>
      <c r="H30" s="917"/>
      <c r="I30" s="918"/>
      <c r="J30" s="918"/>
      <c r="K30" s="918"/>
      <c r="L30" s="919"/>
    </row>
    <row r="31" spans="2:13" x14ac:dyDescent="0.25">
      <c r="B31" s="917"/>
      <c r="C31" s="918"/>
      <c r="D31" s="918"/>
      <c r="E31" s="918"/>
      <c r="F31" s="918"/>
      <c r="G31" s="919"/>
      <c r="H31" s="917"/>
      <c r="I31" s="918"/>
      <c r="J31" s="918"/>
      <c r="K31" s="918"/>
      <c r="L31" s="919"/>
    </row>
    <row r="32" spans="2:13" x14ac:dyDescent="0.25">
      <c r="B32" s="917"/>
      <c r="C32" s="918"/>
      <c r="D32" s="918"/>
      <c r="E32" s="918"/>
      <c r="F32" s="918"/>
      <c r="G32" s="919"/>
      <c r="H32" s="917"/>
      <c r="I32" s="918"/>
      <c r="J32" s="918"/>
      <c r="K32" s="918"/>
      <c r="L32" s="919"/>
    </row>
    <row r="33" spans="2:12" x14ac:dyDescent="0.25">
      <c r="B33" s="917"/>
      <c r="C33" s="918"/>
      <c r="D33" s="918"/>
      <c r="E33" s="918"/>
      <c r="F33" s="918"/>
      <c r="G33" s="919"/>
      <c r="H33" s="917"/>
      <c r="I33" s="918"/>
      <c r="J33" s="918"/>
      <c r="K33" s="918"/>
      <c r="L33" s="919"/>
    </row>
    <row r="34" spans="2:12" x14ac:dyDescent="0.25">
      <c r="B34" s="917"/>
      <c r="C34" s="918"/>
      <c r="D34" s="918"/>
      <c r="E34" s="918"/>
      <c r="F34" s="918"/>
      <c r="G34" s="919"/>
      <c r="H34" s="917"/>
      <c r="I34" s="918"/>
      <c r="J34" s="918"/>
      <c r="K34" s="918"/>
      <c r="L34" s="919"/>
    </row>
    <row r="35" spans="2:12" ht="15.75" thickBot="1" x14ac:dyDescent="0.3">
      <c r="B35" s="1007"/>
      <c r="C35" s="1008"/>
      <c r="D35" s="1008"/>
      <c r="E35" s="1008"/>
      <c r="F35" s="1008"/>
      <c r="G35" s="1009"/>
      <c r="H35" s="1007"/>
      <c r="I35" s="1008"/>
      <c r="J35" s="1008"/>
      <c r="K35" s="1008"/>
      <c r="L35" s="1009"/>
    </row>
    <row r="36" spans="2:12" ht="20.25" customHeight="1" x14ac:dyDescent="0.25">
      <c r="B36" s="1010" t="s">
        <v>991</v>
      </c>
      <c r="C36" s="1011"/>
      <c r="D36" s="1011"/>
      <c r="E36" s="1011"/>
      <c r="F36" s="1011"/>
      <c r="G36" s="1012"/>
      <c r="H36" s="1016" t="s">
        <v>992</v>
      </c>
      <c r="I36" s="1017"/>
      <c r="J36" s="1017"/>
      <c r="K36" s="1017"/>
      <c r="L36" s="1017"/>
    </row>
    <row r="37" spans="2:12" ht="18" customHeight="1" thickBot="1" x14ac:dyDescent="0.3">
      <c r="B37" s="1013"/>
      <c r="C37" s="1014"/>
      <c r="D37" s="1014"/>
      <c r="E37" s="1014"/>
      <c r="F37" s="1014"/>
      <c r="G37" s="1015"/>
      <c r="H37" s="1018"/>
      <c r="I37" s="950"/>
      <c r="J37" s="950"/>
      <c r="K37" s="950"/>
      <c r="L37" s="950"/>
    </row>
    <row r="38" spans="2:12" ht="15.75" customHeight="1" x14ac:dyDescent="0.25">
      <c r="B38" s="920" t="s">
        <v>754</v>
      </c>
      <c r="C38" s="921"/>
      <c r="D38" s="921"/>
      <c r="E38" s="921"/>
      <c r="F38" s="921"/>
      <c r="G38" s="922"/>
      <c r="H38" s="920" t="s">
        <v>755</v>
      </c>
      <c r="I38" s="921"/>
      <c r="J38" s="921"/>
      <c r="K38" s="921"/>
      <c r="L38" s="922"/>
    </row>
    <row r="39" spans="2:12" x14ac:dyDescent="0.25">
      <c r="B39" s="917"/>
      <c r="C39" s="918"/>
      <c r="D39" s="918"/>
      <c r="E39" s="918"/>
      <c r="F39" s="918"/>
      <c r="G39" s="919"/>
      <c r="H39" s="917"/>
      <c r="I39" s="918"/>
      <c r="J39" s="918"/>
      <c r="K39" s="918"/>
      <c r="L39" s="919"/>
    </row>
    <row r="40" spans="2:12" x14ac:dyDescent="0.25">
      <c r="B40" s="917"/>
      <c r="C40" s="918"/>
      <c r="D40" s="918"/>
      <c r="E40" s="918"/>
      <c r="F40" s="918"/>
      <c r="G40" s="919"/>
      <c r="H40" s="917"/>
      <c r="I40" s="918"/>
      <c r="J40" s="918"/>
      <c r="K40" s="918"/>
      <c r="L40" s="919"/>
    </row>
    <row r="41" spans="2:12" x14ac:dyDescent="0.25">
      <c r="B41" s="917"/>
      <c r="C41" s="918"/>
      <c r="D41" s="918"/>
      <c r="E41" s="918"/>
      <c r="F41" s="918"/>
      <c r="G41" s="919"/>
      <c r="H41" s="917"/>
      <c r="I41" s="918"/>
      <c r="J41" s="918"/>
      <c r="K41" s="918"/>
      <c r="L41" s="919"/>
    </row>
    <row r="42" spans="2:12" x14ac:dyDescent="0.25">
      <c r="B42" s="917"/>
      <c r="C42" s="918"/>
      <c r="D42" s="918"/>
      <c r="E42" s="918"/>
      <c r="F42" s="918"/>
      <c r="G42" s="919"/>
      <c r="H42" s="917"/>
      <c r="I42" s="918"/>
      <c r="J42" s="918"/>
      <c r="K42" s="918"/>
      <c r="L42" s="919"/>
    </row>
    <row r="43" spans="2:12" x14ac:dyDescent="0.25">
      <c r="B43" s="917"/>
      <c r="C43" s="918"/>
      <c r="D43" s="918"/>
      <c r="E43" s="918"/>
      <c r="F43" s="918"/>
      <c r="G43" s="919"/>
      <c r="H43" s="917"/>
      <c r="I43" s="918"/>
      <c r="J43" s="918"/>
      <c r="K43" s="918"/>
      <c r="L43" s="919"/>
    </row>
    <row r="44" spans="2:12" x14ac:dyDescent="0.25">
      <c r="B44" s="917"/>
      <c r="C44" s="918"/>
      <c r="D44" s="918"/>
      <c r="E44" s="918"/>
      <c r="F44" s="918"/>
      <c r="G44" s="919"/>
      <c r="H44" s="917"/>
      <c r="I44" s="918"/>
      <c r="J44" s="918"/>
      <c r="K44" s="918"/>
      <c r="L44" s="919"/>
    </row>
    <row r="45" spans="2:12" x14ac:dyDescent="0.25">
      <c r="B45" s="917"/>
      <c r="C45" s="918"/>
      <c r="D45" s="918"/>
      <c r="E45" s="918"/>
      <c r="F45" s="918"/>
      <c r="G45" s="919"/>
      <c r="H45" s="917"/>
      <c r="I45" s="918"/>
      <c r="J45" s="918"/>
      <c r="K45" s="918"/>
      <c r="L45" s="919"/>
    </row>
    <row r="46" spans="2:12" x14ac:dyDescent="0.25">
      <c r="B46" s="917"/>
      <c r="C46" s="918"/>
      <c r="D46" s="918"/>
      <c r="E46" s="918"/>
      <c r="F46" s="918"/>
      <c r="G46" s="919"/>
      <c r="H46" s="917"/>
      <c r="I46" s="918"/>
      <c r="J46" s="918"/>
      <c r="K46" s="918"/>
      <c r="L46" s="919"/>
    </row>
    <row r="47" spans="2:12" x14ac:dyDescent="0.25">
      <c r="B47" s="917"/>
      <c r="C47" s="918"/>
      <c r="D47" s="918"/>
      <c r="E47" s="918"/>
      <c r="F47" s="918"/>
      <c r="G47" s="919"/>
      <c r="H47" s="917"/>
      <c r="I47" s="918"/>
      <c r="J47" s="918"/>
      <c r="K47" s="918"/>
      <c r="L47" s="919"/>
    </row>
    <row r="48" spans="2:12" x14ac:dyDescent="0.25">
      <c r="B48" s="917"/>
      <c r="C48" s="918"/>
      <c r="D48" s="918"/>
      <c r="E48" s="918"/>
      <c r="F48" s="918"/>
      <c r="G48" s="919"/>
      <c r="H48" s="917"/>
      <c r="I48" s="918"/>
      <c r="J48" s="918"/>
      <c r="K48" s="918"/>
      <c r="L48" s="919"/>
    </row>
    <row r="49" spans="2:12" x14ac:dyDescent="0.25">
      <c r="B49" s="917"/>
      <c r="C49" s="918"/>
      <c r="D49" s="918"/>
      <c r="E49" s="918"/>
      <c r="F49" s="918"/>
      <c r="G49" s="919"/>
      <c r="H49" s="917"/>
      <c r="I49" s="918"/>
      <c r="J49" s="918"/>
      <c r="K49" s="918"/>
      <c r="L49" s="919"/>
    </row>
    <row r="50" spans="2:12" x14ac:dyDescent="0.25">
      <c r="B50" s="917"/>
      <c r="C50" s="918"/>
      <c r="D50" s="918"/>
      <c r="E50" s="918"/>
      <c r="F50" s="918"/>
      <c r="G50" s="919"/>
      <c r="H50" s="917"/>
      <c r="I50" s="918"/>
      <c r="J50" s="918"/>
      <c r="K50" s="918"/>
      <c r="L50" s="919"/>
    </row>
    <row r="51" spans="2:12" ht="15.75" thickBot="1" x14ac:dyDescent="0.3">
      <c r="B51" s="1007"/>
      <c r="C51" s="1008"/>
      <c r="D51" s="1008"/>
      <c r="E51" s="1008"/>
      <c r="F51" s="1008"/>
      <c r="G51" s="1009"/>
      <c r="H51" s="1007"/>
      <c r="I51" s="1008"/>
      <c r="J51" s="1008"/>
      <c r="K51" s="1008"/>
      <c r="L51" s="1009"/>
    </row>
    <row r="52" spans="2:12" ht="20.25" customHeight="1" x14ac:dyDescent="0.25">
      <c r="B52" s="1010" t="s">
        <v>993</v>
      </c>
      <c r="C52" s="1011"/>
      <c r="D52" s="1011"/>
      <c r="E52" s="1011"/>
      <c r="F52" s="1011"/>
      <c r="G52" s="1012"/>
      <c r="H52" s="1016" t="s">
        <v>994</v>
      </c>
      <c r="I52" s="1017"/>
      <c r="J52" s="1017"/>
      <c r="K52" s="1017"/>
      <c r="L52" s="1017"/>
    </row>
    <row r="53" spans="2:12" ht="18" customHeight="1" thickBot="1" x14ac:dyDescent="0.3">
      <c r="B53" s="1013"/>
      <c r="C53" s="1014"/>
      <c r="D53" s="1014"/>
      <c r="E53" s="1014"/>
      <c r="F53" s="1014"/>
      <c r="G53" s="1015"/>
      <c r="H53" s="1018"/>
      <c r="I53" s="950"/>
      <c r="J53" s="950"/>
      <c r="K53" s="950"/>
      <c r="L53" s="950"/>
    </row>
    <row r="54" spans="2:12" x14ac:dyDescent="0.25">
      <c r="B54" s="920" t="s">
        <v>756</v>
      </c>
      <c r="C54" s="921"/>
      <c r="D54" s="921"/>
      <c r="E54" s="921"/>
      <c r="F54" s="921"/>
      <c r="G54" s="922"/>
      <c r="H54" s="920" t="s">
        <v>757</v>
      </c>
      <c r="I54" s="921"/>
      <c r="J54" s="921"/>
      <c r="K54" s="921"/>
      <c r="L54" s="922"/>
    </row>
    <row r="55" spans="2:12" x14ac:dyDescent="0.25">
      <c r="B55" s="917"/>
      <c r="C55" s="918"/>
      <c r="D55" s="918"/>
      <c r="E55" s="918"/>
      <c r="F55" s="918"/>
      <c r="G55" s="919"/>
      <c r="H55" s="917"/>
      <c r="I55" s="918"/>
      <c r="J55" s="918"/>
      <c r="K55" s="918"/>
      <c r="L55" s="919"/>
    </row>
    <row r="56" spans="2:12" x14ac:dyDescent="0.25">
      <c r="B56" s="917"/>
      <c r="C56" s="918"/>
      <c r="D56" s="918"/>
      <c r="E56" s="918"/>
      <c r="F56" s="918"/>
      <c r="G56" s="919"/>
      <c r="H56" s="917"/>
      <c r="I56" s="918"/>
      <c r="J56" s="918"/>
      <c r="K56" s="918"/>
      <c r="L56" s="919"/>
    </row>
    <row r="57" spans="2:12" x14ac:dyDescent="0.25">
      <c r="B57" s="917"/>
      <c r="C57" s="918"/>
      <c r="D57" s="918"/>
      <c r="E57" s="918"/>
      <c r="F57" s="918"/>
      <c r="G57" s="919"/>
      <c r="H57" s="917"/>
      <c r="I57" s="918"/>
      <c r="J57" s="918"/>
      <c r="K57" s="918"/>
      <c r="L57" s="919"/>
    </row>
    <row r="58" spans="2:12" x14ac:dyDescent="0.25">
      <c r="B58" s="917"/>
      <c r="C58" s="918"/>
      <c r="D58" s="918"/>
      <c r="E58" s="918"/>
      <c r="F58" s="918"/>
      <c r="G58" s="919"/>
      <c r="H58" s="917"/>
      <c r="I58" s="918"/>
      <c r="J58" s="918"/>
      <c r="K58" s="918"/>
      <c r="L58" s="919"/>
    </row>
    <row r="59" spans="2:12" x14ac:dyDescent="0.25">
      <c r="B59" s="917"/>
      <c r="C59" s="918"/>
      <c r="D59" s="918"/>
      <c r="E59" s="918"/>
      <c r="F59" s="918"/>
      <c r="G59" s="919"/>
      <c r="H59" s="917"/>
      <c r="I59" s="918"/>
      <c r="J59" s="918"/>
      <c r="K59" s="918"/>
      <c r="L59" s="919"/>
    </row>
    <row r="60" spans="2:12" x14ac:dyDescent="0.25">
      <c r="B60" s="917"/>
      <c r="C60" s="918"/>
      <c r="D60" s="918"/>
      <c r="E60" s="918"/>
      <c r="F60" s="918"/>
      <c r="G60" s="919"/>
      <c r="H60" s="917"/>
      <c r="I60" s="918"/>
      <c r="J60" s="918"/>
      <c r="K60" s="918"/>
      <c r="L60" s="919"/>
    </row>
    <row r="61" spans="2:12" x14ac:dyDescent="0.25">
      <c r="B61" s="917"/>
      <c r="C61" s="918"/>
      <c r="D61" s="918"/>
      <c r="E61" s="918"/>
      <c r="F61" s="918"/>
      <c r="G61" s="919"/>
      <c r="H61" s="917"/>
      <c r="I61" s="918"/>
      <c r="J61" s="918"/>
      <c r="K61" s="918"/>
      <c r="L61" s="919"/>
    </row>
    <row r="62" spans="2:12" x14ac:dyDescent="0.25">
      <c r="B62" s="917"/>
      <c r="C62" s="918"/>
      <c r="D62" s="918"/>
      <c r="E62" s="918"/>
      <c r="F62" s="918"/>
      <c r="G62" s="919"/>
      <c r="H62" s="917"/>
      <c r="I62" s="918"/>
      <c r="J62" s="918"/>
      <c r="K62" s="918"/>
      <c r="L62" s="919"/>
    </row>
    <row r="63" spans="2:12" x14ac:dyDescent="0.25">
      <c r="B63" s="917"/>
      <c r="C63" s="918"/>
      <c r="D63" s="918"/>
      <c r="E63" s="918"/>
      <c r="F63" s="918"/>
      <c r="G63" s="919"/>
      <c r="H63" s="917"/>
      <c r="I63" s="918"/>
      <c r="J63" s="918"/>
      <c r="K63" s="918"/>
      <c r="L63" s="919"/>
    </row>
    <row r="64" spans="2:12" x14ac:dyDescent="0.25">
      <c r="B64" s="917"/>
      <c r="C64" s="918"/>
      <c r="D64" s="918"/>
      <c r="E64" s="918"/>
      <c r="F64" s="918"/>
      <c r="G64" s="919"/>
      <c r="H64" s="917"/>
      <c r="I64" s="918"/>
      <c r="J64" s="918"/>
      <c r="K64" s="918"/>
      <c r="L64" s="919"/>
    </row>
    <row r="65" spans="2:12" x14ac:dyDescent="0.25">
      <c r="B65" s="917"/>
      <c r="C65" s="918"/>
      <c r="D65" s="918"/>
      <c r="E65" s="918"/>
      <c r="F65" s="918"/>
      <c r="G65" s="919"/>
      <c r="H65" s="917"/>
      <c r="I65" s="918"/>
      <c r="J65" s="918"/>
      <c r="K65" s="918"/>
      <c r="L65" s="919"/>
    </row>
    <row r="66" spans="2:12" x14ac:dyDescent="0.25">
      <c r="B66" s="917"/>
      <c r="C66" s="918"/>
      <c r="D66" s="918"/>
      <c r="E66" s="918"/>
      <c r="F66" s="918"/>
      <c r="G66" s="919"/>
      <c r="H66" s="917"/>
      <c r="I66" s="918"/>
      <c r="J66" s="918"/>
      <c r="K66" s="918"/>
      <c r="L66" s="919"/>
    </row>
    <row r="67" spans="2:12" ht="15.75" thickBot="1" x14ac:dyDescent="0.3">
      <c r="B67" s="1007"/>
      <c r="C67" s="1008"/>
      <c r="D67" s="1008"/>
      <c r="E67" s="1008"/>
      <c r="F67" s="1008"/>
      <c r="G67" s="1009"/>
      <c r="H67" s="1007"/>
      <c r="I67" s="1008"/>
      <c r="J67" s="1008"/>
      <c r="K67" s="1008"/>
      <c r="L67" s="1009"/>
    </row>
    <row r="68" spans="2:12" ht="24" customHeight="1" x14ac:dyDescent="0.25">
      <c r="B68" s="943" t="s">
        <v>995</v>
      </c>
      <c r="C68" s="944"/>
      <c r="D68" s="944"/>
      <c r="E68" s="944"/>
      <c r="F68" s="944"/>
      <c r="G68" s="945"/>
      <c r="H68" s="1016" t="s">
        <v>996</v>
      </c>
      <c r="I68" s="1017"/>
      <c r="J68" s="1017"/>
      <c r="K68" s="1017"/>
      <c r="L68" s="1017"/>
    </row>
    <row r="69" spans="2:12" ht="15.75" thickBot="1" x14ac:dyDescent="0.3">
      <c r="B69" s="946"/>
      <c r="C69" s="947"/>
      <c r="D69" s="947"/>
      <c r="E69" s="947"/>
      <c r="F69" s="947"/>
      <c r="G69" s="948"/>
      <c r="H69" s="1018"/>
      <c r="I69" s="950"/>
      <c r="J69" s="950"/>
      <c r="K69" s="950"/>
      <c r="L69" s="950"/>
    </row>
    <row r="70" spans="2:12" x14ac:dyDescent="0.25">
      <c r="B70" s="920" t="s">
        <v>756</v>
      </c>
      <c r="C70" s="921"/>
      <c r="D70" s="921"/>
      <c r="E70" s="921"/>
      <c r="F70" s="921"/>
      <c r="G70" s="922"/>
      <c r="H70" s="920" t="s">
        <v>757</v>
      </c>
      <c r="I70" s="921"/>
      <c r="J70" s="921"/>
      <c r="K70" s="921"/>
      <c r="L70" s="922"/>
    </row>
    <row r="71" spans="2:12" x14ac:dyDescent="0.25">
      <c r="B71" s="917"/>
      <c r="C71" s="918"/>
      <c r="D71" s="918"/>
      <c r="E71" s="918"/>
      <c r="F71" s="918"/>
      <c r="G71" s="919"/>
      <c r="H71" s="917"/>
      <c r="I71" s="918"/>
      <c r="J71" s="918"/>
      <c r="K71" s="918"/>
      <c r="L71" s="919"/>
    </row>
    <row r="72" spans="2:12" x14ac:dyDescent="0.25">
      <c r="B72" s="917"/>
      <c r="C72" s="918"/>
      <c r="D72" s="918"/>
      <c r="E72" s="918"/>
      <c r="F72" s="918"/>
      <c r="G72" s="919"/>
      <c r="H72" s="917"/>
      <c r="I72" s="918"/>
      <c r="J72" s="918"/>
      <c r="K72" s="918"/>
      <c r="L72" s="919"/>
    </row>
    <row r="73" spans="2:12" x14ac:dyDescent="0.25">
      <c r="B73" s="917"/>
      <c r="C73" s="918"/>
      <c r="D73" s="918"/>
      <c r="E73" s="918"/>
      <c r="F73" s="918"/>
      <c r="G73" s="919"/>
      <c r="H73" s="917"/>
      <c r="I73" s="918"/>
      <c r="J73" s="918"/>
      <c r="K73" s="918"/>
      <c r="L73" s="919"/>
    </row>
    <row r="74" spans="2:12" x14ac:dyDescent="0.25">
      <c r="B74" s="917"/>
      <c r="C74" s="918"/>
      <c r="D74" s="918"/>
      <c r="E74" s="918"/>
      <c r="F74" s="918"/>
      <c r="G74" s="919"/>
      <c r="H74" s="917"/>
      <c r="I74" s="918"/>
      <c r="J74" s="918"/>
      <c r="K74" s="918"/>
      <c r="L74" s="919"/>
    </row>
    <row r="75" spans="2:12" x14ac:dyDescent="0.25">
      <c r="B75" s="917"/>
      <c r="C75" s="918"/>
      <c r="D75" s="918"/>
      <c r="E75" s="918"/>
      <c r="F75" s="918"/>
      <c r="G75" s="919"/>
      <c r="H75" s="917"/>
      <c r="I75" s="918"/>
      <c r="J75" s="918"/>
      <c r="K75" s="918"/>
      <c r="L75" s="919"/>
    </row>
    <row r="76" spans="2:12" x14ac:dyDescent="0.25">
      <c r="B76" s="917"/>
      <c r="C76" s="918"/>
      <c r="D76" s="918"/>
      <c r="E76" s="918"/>
      <c r="F76" s="918"/>
      <c r="G76" s="919"/>
      <c r="H76" s="917"/>
      <c r="I76" s="918"/>
      <c r="J76" s="918"/>
      <c r="K76" s="918"/>
      <c r="L76" s="919"/>
    </row>
    <row r="77" spans="2:12" x14ac:dyDescent="0.25">
      <c r="B77" s="917"/>
      <c r="C77" s="918"/>
      <c r="D77" s="918"/>
      <c r="E77" s="918"/>
      <c r="F77" s="918"/>
      <c r="G77" s="919"/>
      <c r="H77" s="917"/>
      <c r="I77" s="918"/>
      <c r="J77" s="918"/>
      <c r="K77" s="918"/>
      <c r="L77" s="919"/>
    </row>
    <row r="78" spans="2:12" x14ac:dyDescent="0.25">
      <c r="B78" s="917"/>
      <c r="C78" s="918"/>
      <c r="D78" s="918"/>
      <c r="E78" s="918"/>
      <c r="F78" s="918"/>
      <c r="G78" s="919"/>
      <c r="H78" s="917"/>
      <c r="I78" s="918"/>
      <c r="J78" s="918"/>
      <c r="K78" s="918"/>
      <c r="L78" s="919"/>
    </row>
    <row r="79" spans="2:12" x14ac:dyDescent="0.25">
      <c r="B79" s="917"/>
      <c r="C79" s="918"/>
      <c r="D79" s="918"/>
      <c r="E79" s="918"/>
      <c r="F79" s="918"/>
      <c r="G79" s="919"/>
      <c r="H79" s="917"/>
      <c r="I79" s="918"/>
      <c r="J79" s="918"/>
      <c r="K79" s="918"/>
      <c r="L79" s="919"/>
    </row>
    <row r="80" spans="2:12" x14ac:dyDescent="0.25">
      <c r="B80" s="917"/>
      <c r="C80" s="918"/>
      <c r="D80" s="918"/>
      <c r="E80" s="918"/>
      <c r="F80" s="918"/>
      <c r="G80" s="919"/>
      <c r="H80" s="917"/>
      <c r="I80" s="918"/>
      <c r="J80" s="918"/>
      <c r="K80" s="918"/>
      <c r="L80" s="919"/>
    </row>
    <row r="81" spans="2:12" x14ac:dyDescent="0.25">
      <c r="B81" s="917"/>
      <c r="C81" s="918"/>
      <c r="D81" s="918"/>
      <c r="E81" s="918"/>
      <c r="F81" s="918"/>
      <c r="G81" s="919"/>
      <c r="H81" s="917"/>
      <c r="I81" s="918"/>
      <c r="J81" s="918"/>
      <c r="K81" s="918"/>
      <c r="L81" s="919"/>
    </row>
    <row r="82" spans="2:12" x14ac:dyDescent="0.25">
      <c r="B82" s="917"/>
      <c r="C82" s="918"/>
      <c r="D82" s="918"/>
      <c r="E82" s="918"/>
      <c r="F82" s="918"/>
      <c r="G82" s="919"/>
      <c r="H82" s="917"/>
      <c r="I82" s="918"/>
      <c r="J82" s="918"/>
      <c r="K82" s="918"/>
      <c r="L82" s="919"/>
    </row>
    <row r="83" spans="2:12" ht="15.75" thickBot="1" x14ac:dyDescent="0.3">
      <c r="B83" s="1007"/>
      <c r="C83" s="1008"/>
      <c r="D83" s="1008"/>
      <c r="E83" s="1008"/>
      <c r="F83" s="1008"/>
      <c r="G83" s="1009"/>
      <c r="H83" s="1007"/>
      <c r="I83" s="1008"/>
      <c r="J83" s="1008"/>
      <c r="K83" s="1008"/>
      <c r="L83" s="1009"/>
    </row>
    <row r="84" spans="2:12" ht="28.5" customHeight="1" x14ac:dyDescent="0.25">
      <c r="B84" s="943" t="s">
        <v>997</v>
      </c>
      <c r="C84" s="944"/>
      <c r="D84" s="944"/>
      <c r="E84" s="944"/>
      <c r="F84" s="944"/>
      <c r="G84" s="945"/>
      <c r="H84" s="1016" t="s">
        <v>997</v>
      </c>
      <c r="I84" s="1017"/>
      <c r="J84" s="1017"/>
      <c r="K84" s="1017"/>
      <c r="L84" s="1017"/>
    </row>
    <row r="85" spans="2:12" ht="24" customHeight="1" thickBot="1" x14ac:dyDescent="0.3">
      <c r="B85" s="946"/>
      <c r="C85" s="947"/>
      <c r="D85" s="947"/>
      <c r="E85" s="947"/>
      <c r="F85" s="947"/>
      <c r="G85" s="948"/>
      <c r="H85" s="1018"/>
      <c r="I85" s="950"/>
      <c r="J85" s="950"/>
      <c r="K85" s="950"/>
      <c r="L85" s="950"/>
    </row>
    <row r="86" spans="2:12" ht="15.75" customHeight="1" x14ac:dyDescent="0.25">
      <c r="B86" s="1019"/>
      <c r="C86" s="1020"/>
      <c r="D86" s="1020"/>
      <c r="E86" s="1020"/>
      <c r="F86" s="1020"/>
      <c r="G86" s="1021"/>
      <c r="H86" s="1019"/>
      <c r="I86" s="1020"/>
      <c r="J86" s="1020"/>
      <c r="K86" s="1020"/>
      <c r="L86" s="1021"/>
    </row>
    <row r="87" spans="2:12" x14ac:dyDescent="0.25">
      <c r="B87" s="1022"/>
      <c r="C87" s="1023"/>
      <c r="D87" s="1023"/>
      <c r="E87" s="1023"/>
      <c r="F87" s="1023"/>
      <c r="G87" s="1024"/>
      <c r="H87" s="1022"/>
      <c r="I87" s="1023"/>
      <c r="J87" s="1023"/>
      <c r="K87" s="1023"/>
      <c r="L87" s="1024"/>
    </row>
    <row r="88" spans="2:12" x14ac:dyDescent="0.25">
      <c r="B88" s="1022"/>
      <c r="C88" s="1023"/>
      <c r="D88" s="1023"/>
      <c r="E88" s="1023"/>
      <c r="F88" s="1023"/>
      <c r="G88" s="1024"/>
      <c r="H88" s="1022"/>
      <c r="I88" s="1023"/>
      <c r="J88" s="1023"/>
      <c r="K88" s="1023"/>
      <c r="L88" s="1024"/>
    </row>
    <row r="89" spans="2:12" x14ac:dyDescent="0.25">
      <c r="B89" s="1022"/>
      <c r="C89" s="1023"/>
      <c r="D89" s="1023"/>
      <c r="E89" s="1023"/>
      <c r="F89" s="1023"/>
      <c r="G89" s="1024"/>
      <c r="H89" s="1022"/>
      <c r="I89" s="1023"/>
      <c r="J89" s="1023"/>
      <c r="K89" s="1023"/>
      <c r="L89" s="1024"/>
    </row>
    <row r="90" spans="2:12" x14ac:dyDescent="0.25">
      <c r="B90" s="1022"/>
      <c r="C90" s="1023"/>
      <c r="D90" s="1023"/>
      <c r="E90" s="1023"/>
      <c r="F90" s="1023"/>
      <c r="G90" s="1024"/>
      <c r="H90" s="1022"/>
      <c r="I90" s="1023"/>
      <c r="J90" s="1023"/>
      <c r="K90" s="1023"/>
      <c r="L90" s="1024"/>
    </row>
    <row r="91" spans="2:12" x14ac:dyDescent="0.25">
      <c r="B91" s="1022"/>
      <c r="C91" s="1023"/>
      <c r="D91" s="1023"/>
      <c r="E91" s="1023"/>
      <c r="F91" s="1023"/>
      <c r="G91" s="1024"/>
      <c r="H91" s="1022"/>
      <c r="I91" s="1023"/>
      <c r="J91" s="1023"/>
      <c r="K91" s="1023"/>
      <c r="L91" s="1024"/>
    </row>
    <row r="92" spans="2:12" x14ac:dyDescent="0.25">
      <c r="B92" s="1022"/>
      <c r="C92" s="1023"/>
      <c r="D92" s="1023"/>
      <c r="E92" s="1023"/>
      <c r="F92" s="1023"/>
      <c r="G92" s="1024"/>
      <c r="H92" s="1022"/>
      <c r="I92" s="1023"/>
      <c r="J92" s="1023"/>
      <c r="K92" s="1023"/>
      <c r="L92" s="1024"/>
    </row>
    <row r="93" spans="2:12" x14ac:dyDescent="0.25">
      <c r="B93" s="1022"/>
      <c r="C93" s="1023"/>
      <c r="D93" s="1023"/>
      <c r="E93" s="1023"/>
      <c r="F93" s="1023"/>
      <c r="G93" s="1024"/>
      <c r="H93" s="1022"/>
      <c r="I93" s="1023"/>
      <c r="J93" s="1023"/>
      <c r="K93" s="1023"/>
      <c r="L93" s="1024"/>
    </row>
    <row r="94" spans="2:12" x14ac:dyDescent="0.25">
      <c r="B94" s="1022"/>
      <c r="C94" s="1023"/>
      <c r="D94" s="1023"/>
      <c r="E94" s="1023"/>
      <c r="F94" s="1023"/>
      <c r="G94" s="1024"/>
      <c r="H94" s="1022"/>
      <c r="I94" s="1023"/>
      <c r="J94" s="1023"/>
      <c r="K94" s="1023"/>
      <c r="L94" s="1024"/>
    </row>
    <row r="95" spans="2:12" x14ac:dyDescent="0.25">
      <c r="B95" s="1022"/>
      <c r="C95" s="1023"/>
      <c r="D95" s="1023"/>
      <c r="E95" s="1023"/>
      <c r="F95" s="1023"/>
      <c r="G95" s="1024"/>
      <c r="H95" s="1022"/>
      <c r="I95" s="1023"/>
      <c r="J95" s="1023"/>
      <c r="K95" s="1023"/>
      <c r="L95" s="1024"/>
    </row>
    <row r="96" spans="2:12" x14ac:dyDescent="0.25">
      <c r="B96" s="1022"/>
      <c r="C96" s="1023"/>
      <c r="D96" s="1023"/>
      <c r="E96" s="1023"/>
      <c r="F96" s="1023"/>
      <c r="G96" s="1024"/>
      <c r="H96" s="1022"/>
      <c r="I96" s="1023"/>
      <c r="J96" s="1023"/>
      <c r="K96" s="1023"/>
      <c r="L96" s="1024"/>
    </row>
    <row r="97" spans="2:12" x14ac:dyDescent="0.25">
      <c r="B97" s="1022"/>
      <c r="C97" s="1023"/>
      <c r="D97" s="1023"/>
      <c r="E97" s="1023"/>
      <c r="F97" s="1023"/>
      <c r="G97" s="1024"/>
      <c r="H97" s="1022"/>
      <c r="I97" s="1023"/>
      <c r="J97" s="1023"/>
      <c r="K97" s="1023"/>
      <c r="L97" s="1024"/>
    </row>
    <row r="98" spans="2:12" x14ac:dyDescent="0.25">
      <c r="B98" s="1022"/>
      <c r="C98" s="1023"/>
      <c r="D98" s="1023"/>
      <c r="E98" s="1023"/>
      <c r="F98" s="1023"/>
      <c r="G98" s="1024"/>
      <c r="H98" s="1022"/>
      <c r="I98" s="1023"/>
      <c r="J98" s="1023"/>
      <c r="K98" s="1023"/>
      <c r="L98" s="1024"/>
    </row>
    <row r="99" spans="2:12" ht="15.75" thickBot="1" x14ac:dyDescent="0.3">
      <c r="B99" s="1025"/>
      <c r="C99" s="1026"/>
      <c r="D99" s="1026"/>
      <c r="E99" s="1026"/>
      <c r="F99" s="1026"/>
      <c r="G99" s="1027"/>
      <c r="H99" s="1025"/>
      <c r="I99" s="1026"/>
      <c r="J99" s="1026"/>
      <c r="K99" s="1026"/>
      <c r="L99" s="1027"/>
    </row>
    <row r="100" spans="2:12" x14ac:dyDescent="0.25">
      <c r="B100" s="943" t="s">
        <v>842</v>
      </c>
      <c r="C100" s="944"/>
      <c r="D100" s="944"/>
      <c r="E100" s="944"/>
      <c r="F100" s="944"/>
      <c r="G100" s="945"/>
      <c r="H100" s="1018" t="s">
        <v>843</v>
      </c>
      <c r="I100" s="950"/>
      <c r="J100" s="950"/>
      <c r="K100" s="950"/>
      <c r="L100" s="950"/>
    </row>
    <row r="101" spans="2:12" ht="30" customHeight="1" thickBot="1" x14ac:dyDescent="0.3">
      <c r="B101" s="946"/>
      <c r="C101" s="947"/>
      <c r="D101" s="947"/>
      <c r="E101" s="947"/>
      <c r="F101" s="947"/>
      <c r="G101" s="948"/>
      <c r="H101" s="1018"/>
      <c r="I101" s="950"/>
      <c r="J101" s="950"/>
      <c r="K101" s="950"/>
      <c r="L101" s="950"/>
    </row>
    <row r="102" spans="2:12" ht="15.75" customHeight="1" x14ac:dyDescent="0.25">
      <c r="B102" s="1019"/>
      <c r="C102" s="1020"/>
      <c r="D102" s="1020"/>
      <c r="E102" s="1020"/>
      <c r="F102" s="1020"/>
      <c r="G102" s="1021"/>
      <c r="H102" s="1019"/>
      <c r="I102" s="1020"/>
      <c r="J102" s="1020"/>
      <c r="K102" s="1020"/>
      <c r="L102" s="1021"/>
    </row>
    <row r="103" spans="2:12" x14ac:dyDescent="0.25">
      <c r="B103" s="1022"/>
      <c r="C103" s="1023"/>
      <c r="D103" s="1023"/>
      <c r="E103" s="1023"/>
      <c r="F103" s="1023"/>
      <c r="G103" s="1024"/>
      <c r="H103" s="1022"/>
      <c r="I103" s="1023"/>
      <c r="J103" s="1023"/>
      <c r="K103" s="1023"/>
      <c r="L103" s="1024"/>
    </row>
    <row r="104" spans="2:12" x14ac:dyDescent="0.25">
      <c r="B104" s="1022"/>
      <c r="C104" s="1023"/>
      <c r="D104" s="1023"/>
      <c r="E104" s="1023"/>
      <c r="F104" s="1023"/>
      <c r="G104" s="1024"/>
      <c r="H104" s="1022"/>
      <c r="I104" s="1023"/>
      <c r="J104" s="1023"/>
      <c r="K104" s="1023"/>
      <c r="L104" s="1024"/>
    </row>
    <row r="105" spans="2:12" x14ac:dyDescent="0.25">
      <c r="B105" s="1022"/>
      <c r="C105" s="1023"/>
      <c r="D105" s="1023"/>
      <c r="E105" s="1023"/>
      <c r="F105" s="1023"/>
      <c r="G105" s="1024"/>
      <c r="H105" s="1022"/>
      <c r="I105" s="1023"/>
      <c r="J105" s="1023"/>
      <c r="K105" s="1023"/>
      <c r="L105" s="1024"/>
    </row>
    <row r="106" spans="2:12" x14ac:dyDescent="0.25">
      <c r="B106" s="1022"/>
      <c r="C106" s="1023"/>
      <c r="D106" s="1023"/>
      <c r="E106" s="1023"/>
      <c r="F106" s="1023"/>
      <c r="G106" s="1024"/>
      <c r="H106" s="1022"/>
      <c r="I106" s="1023"/>
      <c r="J106" s="1023"/>
      <c r="K106" s="1023"/>
      <c r="L106" s="1024"/>
    </row>
    <row r="107" spans="2:12" x14ac:dyDescent="0.25">
      <c r="B107" s="1022"/>
      <c r="C107" s="1023"/>
      <c r="D107" s="1023"/>
      <c r="E107" s="1023"/>
      <c r="F107" s="1023"/>
      <c r="G107" s="1024"/>
      <c r="H107" s="1022"/>
      <c r="I107" s="1023"/>
      <c r="J107" s="1023"/>
      <c r="K107" s="1023"/>
      <c r="L107" s="1024"/>
    </row>
    <row r="108" spans="2:12" x14ac:dyDescent="0.25">
      <c r="B108" s="1022"/>
      <c r="C108" s="1023"/>
      <c r="D108" s="1023"/>
      <c r="E108" s="1023"/>
      <c r="F108" s="1023"/>
      <c r="G108" s="1024"/>
      <c r="H108" s="1022"/>
      <c r="I108" s="1023"/>
      <c r="J108" s="1023"/>
      <c r="K108" s="1023"/>
      <c r="L108" s="1024"/>
    </row>
    <row r="109" spans="2:12" x14ac:dyDescent="0.25">
      <c r="B109" s="1022"/>
      <c r="C109" s="1023"/>
      <c r="D109" s="1023"/>
      <c r="E109" s="1023"/>
      <c r="F109" s="1023"/>
      <c r="G109" s="1024"/>
      <c r="H109" s="1022"/>
      <c r="I109" s="1023"/>
      <c r="J109" s="1023"/>
      <c r="K109" s="1023"/>
      <c r="L109" s="1024"/>
    </row>
    <row r="110" spans="2:12" x14ac:dyDescent="0.25">
      <c r="B110" s="1022"/>
      <c r="C110" s="1023"/>
      <c r="D110" s="1023"/>
      <c r="E110" s="1023"/>
      <c r="F110" s="1023"/>
      <c r="G110" s="1024"/>
      <c r="H110" s="1022"/>
      <c r="I110" s="1023"/>
      <c r="J110" s="1023"/>
      <c r="K110" s="1023"/>
      <c r="L110" s="1024"/>
    </row>
    <row r="111" spans="2:12" x14ac:dyDescent="0.25">
      <c r="B111" s="1022"/>
      <c r="C111" s="1023"/>
      <c r="D111" s="1023"/>
      <c r="E111" s="1023"/>
      <c r="F111" s="1023"/>
      <c r="G111" s="1024"/>
      <c r="H111" s="1022"/>
      <c r="I111" s="1023"/>
      <c r="J111" s="1023"/>
      <c r="K111" s="1023"/>
      <c r="L111" s="1024"/>
    </row>
    <row r="112" spans="2:12" x14ac:dyDescent="0.25">
      <c r="B112" s="1022"/>
      <c r="C112" s="1023"/>
      <c r="D112" s="1023"/>
      <c r="E112" s="1023"/>
      <c r="F112" s="1023"/>
      <c r="G112" s="1024"/>
      <c r="H112" s="1022"/>
      <c r="I112" s="1023"/>
      <c r="J112" s="1023"/>
      <c r="K112" s="1023"/>
      <c r="L112" s="1024"/>
    </row>
    <row r="113" spans="2:12" x14ac:dyDescent="0.25">
      <c r="B113" s="1022"/>
      <c r="C113" s="1023"/>
      <c r="D113" s="1023"/>
      <c r="E113" s="1023"/>
      <c r="F113" s="1023"/>
      <c r="G113" s="1024"/>
      <c r="H113" s="1022"/>
      <c r="I113" s="1023"/>
      <c r="J113" s="1023"/>
      <c r="K113" s="1023"/>
      <c r="L113" s="1024"/>
    </row>
    <row r="114" spans="2:12" x14ac:dyDescent="0.25">
      <c r="B114" s="1022"/>
      <c r="C114" s="1023"/>
      <c r="D114" s="1023"/>
      <c r="E114" s="1023"/>
      <c r="F114" s="1023"/>
      <c r="G114" s="1024"/>
      <c r="H114" s="1022"/>
      <c r="I114" s="1023"/>
      <c r="J114" s="1023"/>
      <c r="K114" s="1023"/>
      <c r="L114" s="1024"/>
    </row>
    <row r="115" spans="2:12" ht="15.75" thickBot="1" x14ac:dyDescent="0.3">
      <c r="B115" s="1025"/>
      <c r="C115" s="1026"/>
      <c r="D115" s="1026"/>
      <c r="E115" s="1026"/>
      <c r="F115" s="1026"/>
      <c r="G115" s="1027"/>
      <c r="H115" s="1025"/>
      <c r="I115" s="1026"/>
      <c r="J115" s="1026"/>
      <c r="K115" s="1026"/>
      <c r="L115" s="1027"/>
    </row>
    <row r="116" spans="2:12" x14ac:dyDescent="0.25">
      <c r="B116" s="943" t="s">
        <v>844</v>
      </c>
      <c r="C116" s="944"/>
      <c r="D116" s="944"/>
      <c r="E116" s="944"/>
      <c r="F116" s="944"/>
      <c r="G116" s="945"/>
      <c r="H116" s="1018" t="s">
        <v>845</v>
      </c>
      <c r="I116" s="950"/>
      <c r="J116" s="950"/>
      <c r="K116" s="950"/>
      <c r="L116" s="950"/>
    </row>
    <row r="117" spans="2:12" ht="30" customHeight="1" thickBot="1" x14ac:dyDescent="0.3">
      <c r="B117" s="946"/>
      <c r="C117" s="947"/>
      <c r="D117" s="947"/>
      <c r="E117" s="947"/>
      <c r="F117" s="947"/>
      <c r="G117" s="948"/>
      <c r="H117" s="1018"/>
      <c r="I117" s="950"/>
      <c r="J117" s="950"/>
      <c r="K117" s="950"/>
      <c r="L117" s="950"/>
    </row>
    <row r="118" spans="2:12" ht="15.75" customHeight="1" x14ac:dyDescent="0.25">
      <c r="B118" s="1019"/>
      <c r="C118" s="1020"/>
      <c r="D118" s="1020"/>
      <c r="E118" s="1020"/>
      <c r="F118" s="1020"/>
      <c r="G118" s="1021"/>
      <c r="H118" s="1019"/>
      <c r="I118" s="1020"/>
      <c r="J118" s="1020"/>
      <c r="K118" s="1020"/>
      <c r="L118" s="1021"/>
    </row>
    <row r="119" spans="2:12" x14ac:dyDescent="0.25">
      <c r="B119" s="1022"/>
      <c r="C119" s="1023"/>
      <c r="D119" s="1023"/>
      <c r="E119" s="1023"/>
      <c r="F119" s="1023"/>
      <c r="G119" s="1024"/>
      <c r="H119" s="1022"/>
      <c r="I119" s="1023"/>
      <c r="J119" s="1023"/>
      <c r="K119" s="1023"/>
      <c r="L119" s="1024"/>
    </row>
    <row r="120" spans="2:12" x14ac:dyDescent="0.25">
      <c r="B120" s="1022"/>
      <c r="C120" s="1023"/>
      <c r="D120" s="1023"/>
      <c r="E120" s="1023"/>
      <c r="F120" s="1023"/>
      <c r="G120" s="1024"/>
      <c r="H120" s="1022"/>
      <c r="I120" s="1023"/>
      <c r="J120" s="1023"/>
      <c r="K120" s="1023"/>
      <c r="L120" s="1024"/>
    </row>
    <row r="121" spans="2:12" x14ac:dyDescent="0.25">
      <c r="B121" s="1022"/>
      <c r="C121" s="1023"/>
      <c r="D121" s="1023"/>
      <c r="E121" s="1023"/>
      <c r="F121" s="1023"/>
      <c r="G121" s="1024"/>
      <c r="H121" s="1022"/>
      <c r="I121" s="1023"/>
      <c r="J121" s="1023"/>
      <c r="K121" s="1023"/>
      <c r="L121" s="1024"/>
    </row>
    <row r="122" spans="2:12" x14ac:dyDescent="0.25">
      <c r="B122" s="1022"/>
      <c r="C122" s="1023"/>
      <c r="D122" s="1023"/>
      <c r="E122" s="1023"/>
      <c r="F122" s="1023"/>
      <c r="G122" s="1024"/>
      <c r="H122" s="1022"/>
      <c r="I122" s="1023"/>
      <c r="J122" s="1023"/>
      <c r="K122" s="1023"/>
      <c r="L122" s="1024"/>
    </row>
    <row r="123" spans="2:12" x14ac:dyDescent="0.25">
      <c r="B123" s="1022"/>
      <c r="C123" s="1023"/>
      <c r="D123" s="1023"/>
      <c r="E123" s="1023"/>
      <c r="F123" s="1023"/>
      <c r="G123" s="1024"/>
      <c r="H123" s="1022"/>
      <c r="I123" s="1023"/>
      <c r="J123" s="1023"/>
      <c r="K123" s="1023"/>
      <c r="L123" s="1024"/>
    </row>
    <row r="124" spans="2:12" x14ac:dyDescent="0.25">
      <c r="B124" s="1022"/>
      <c r="C124" s="1023"/>
      <c r="D124" s="1023"/>
      <c r="E124" s="1023"/>
      <c r="F124" s="1023"/>
      <c r="G124" s="1024"/>
      <c r="H124" s="1022"/>
      <c r="I124" s="1023"/>
      <c r="J124" s="1023"/>
      <c r="K124" s="1023"/>
      <c r="L124" s="1024"/>
    </row>
    <row r="125" spans="2:12" x14ac:dyDescent="0.25">
      <c r="B125" s="1022"/>
      <c r="C125" s="1023"/>
      <c r="D125" s="1023"/>
      <c r="E125" s="1023"/>
      <c r="F125" s="1023"/>
      <c r="G125" s="1024"/>
      <c r="H125" s="1022"/>
      <c r="I125" s="1023"/>
      <c r="J125" s="1023"/>
      <c r="K125" s="1023"/>
      <c r="L125" s="1024"/>
    </row>
    <row r="126" spans="2:12" x14ac:dyDescent="0.25">
      <c r="B126" s="1022"/>
      <c r="C126" s="1023"/>
      <c r="D126" s="1023"/>
      <c r="E126" s="1023"/>
      <c r="F126" s="1023"/>
      <c r="G126" s="1024"/>
      <c r="H126" s="1022"/>
      <c r="I126" s="1023"/>
      <c r="J126" s="1023"/>
      <c r="K126" s="1023"/>
      <c r="L126" s="1024"/>
    </row>
    <row r="127" spans="2:12" x14ac:dyDescent="0.25">
      <c r="B127" s="1022"/>
      <c r="C127" s="1023"/>
      <c r="D127" s="1023"/>
      <c r="E127" s="1023"/>
      <c r="F127" s="1023"/>
      <c r="G127" s="1024"/>
      <c r="H127" s="1022"/>
      <c r="I127" s="1023"/>
      <c r="J127" s="1023"/>
      <c r="K127" s="1023"/>
      <c r="L127" s="1024"/>
    </row>
    <row r="128" spans="2:12" x14ac:dyDescent="0.25">
      <c r="B128" s="1022"/>
      <c r="C128" s="1023"/>
      <c r="D128" s="1023"/>
      <c r="E128" s="1023"/>
      <c r="F128" s="1023"/>
      <c r="G128" s="1024"/>
      <c r="H128" s="1022"/>
      <c r="I128" s="1023"/>
      <c r="J128" s="1023"/>
      <c r="K128" s="1023"/>
      <c r="L128" s="1024"/>
    </row>
    <row r="129" spans="2:12" x14ac:dyDescent="0.25">
      <c r="B129" s="1022"/>
      <c r="C129" s="1023"/>
      <c r="D129" s="1023"/>
      <c r="E129" s="1023"/>
      <c r="F129" s="1023"/>
      <c r="G129" s="1024"/>
      <c r="H129" s="1022"/>
      <c r="I129" s="1023"/>
      <c r="J129" s="1023"/>
      <c r="K129" s="1023"/>
      <c r="L129" s="1024"/>
    </row>
    <row r="130" spans="2:12" x14ac:dyDescent="0.25">
      <c r="B130" s="1022"/>
      <c r="C130" s="1023"/>
      <c r="D130" s="1023"/>
      <c r="E130" s="1023"/>
      <c r="F130" s="1023"/>
      <c r="G130" s="1024"/>
      <c r="H130" s="1022"/>
      <c r="I130" s="1023"/>
      <c r="J130" s="1023"/>
      <c r="K130" s="1023"/>
      <c r="L130" s="1024"/>
    </row>
    <row r="131" spans="2:12" ht="15.75" thickBot="1" x14ac:dyDescent="0.3">
      <c r="B131" s="1025"/>
      <c r="C131" s="1026"/>
      <c r="D131" s="1026"/>
      <c r="E131" s="1026"/>
      <c r="F131" s="1026"/>
      <c r="G131" s="1027"/>
      <c r="H131" s="1025"/>
      <c r="I131" s="1026"/>
      <c r="J131" s="1026"/>
      <c r="K131" s="1026"/>
      <c r="L131" s="1027"/>
    </row>
    <row r="132" spans="2:12" x14ac:dyDescent="0.25">
      <c r="B132" s="943" t="s">
        <v>998</v>
      </c>
      <c r="C132" s="944"/>
      <c r="D132" s="944"/>
      <c r="E132" s="944"/>
      <c r="F132" s="944"/>
      <c r="G132" s="945"/>
      <c r="H132" s="1018" t="s">
        <v>846</v>
      </c>
      <c r="I132" s="950"/>
      <c r="J132" s="950"/>
      <c r="K132" s="950"/>
      <c r="L132" s="950"/>
    </row>
    <row r="133" spans="2:12" ht="30" customHeight="1" thickBot="1" x14ac:dyDescent="0.3">
      <c r="B133" s="946"/>
      <c r="C133" s="947"/>
      <c r="D133" s="947"/>
      <c r="E133" s="947"/>
      <c r="F133" s="947"/>
      <c r="G133" s="948"/>
      <c r="H133" s="1018"/>
      <c r="I133" s="950"/>
      <c r="J133" s="950"/>
      <c r="K133" s="950"/>
      <c r="L133" s="950"/>
    </row>
    <row r="134" spans="2:12" ht="15.75" customHeight="1" x14ac:dyDescent="0.25">
      <c r="B134" s="1019"/>
      <c r="C134" s="1020"/>
      <c r="D134" s="1020"/>
      <c r="E134" s="1020"/>
      <c r="F134" s="1020"/>
      <c r="G134" s="1021"/>
      <c r="H134" s="1019"/>
      <c r="I134" s="1020"/>
      <c r="J134" s="1020"/>
      <c r="K134" s="1020"/>
      <c r="L134" s="1021"/>
    </row>
    <row r="135" spans="2:12" x14ac:dyDescent="0.25">
      <c r="B135" s="1022"/>
      <c r="C135" s="1023"/>
      <c r="D135" s="1023"/>
      <c r="E135" s="1023"/>
      <c r="F135" s="1023"/>
      <c r="G135" s="1024"/>
      <c r="H135" s="1022"/>
      <c r="I135" s="1023"/>
      <c r="J135" s="1023"/>
      <c r="K135" s="1023"/>
      <c r="L135" s="1024"/>
    </row>
    <row r="136" spans="2:12" x14ac:dyDescent="0.25">
      <c r="B136" s="1022"/>
      <c r="C136" s="1023"/>
      <c r="D136" s="1023"/>
      <c r="E136" s="1023"/>
      <c r="F136" s="1023"/>
      <c r="G136" s="1024"/>
      <c r="H136" s="1022"/>
      <c r="I136" s="1023"/>
      <c r="J136" s="1023"/>
      <c r="K136" s="1023"/>
      <c r="L136" s="1024"/>
    </row>
    <row r="137" spans="2:12" x14ac:dyDescent="0.25">
      <c r="B137" s="1022"/>
      <c r="C137" s="1023"/>
      <c r="D137" s="1023"/>
      <c r="E137" s="1023"/>
      <c r="F137" s="1023"/>
      <c r="G137" s="1024"/>
      <c r="H137" s="1022"/>
      <c r="I137" s="1023"/>
      <c r="J137" s="1023"/>
      <c r="K137" s="1023"/>
      <c r="L137" s="1024"/>
    </row>
    <row r="138" spans="2:12" x14ac:dyDescent="0.25">
      <c r="B138" s="1022"/>
      <c r="C138" s="1023"/>
      <c r="D138" s="1023"/>
      <c r="E138" s="1023"/>
      <c r="F138" s="1023"/>
      <c r="G138" s="1024"/>
      <c r="H138" s="1022"/>
      <c r="I138" s="1023"/>
      <c r="J138" s="1023"/>
      <c r="K138" s="1023"/>
      <c r="L138" s="1024"/>
    </row>
    <row r="139" spans="2:12" x14ac:dyDescent="0.25">
      <c r="B139" s="1022"/>
      <c r="C139" s="1023"/>
      <c r="D139" s="1023"/>
      <c r="E139" s="1023"/>
      <c r="F139" s="1023"/>
      <c r="G139" s="1024"/>
      <c r="H139" s="1022"/>
      <c r="I139" s="1023"/>
      <c r="J139" s="1023"/>
      <c r="K139" s="1023"/>
      <c r="L139" s="1024"/>
    </row>
    <row r="140" spans="2:12" x14ac:dyDescent="0.25">
      <c r="B140" s="1022"/>
      <c r="C140" s="1023"/>
      <c r="D140" s="1023"/>
      <c r="E140" s="1023"/>
      <c r="F140" s="1023"/>
      <c r="G140" s="1024"/>
      <c r="H140" s="1022"/>
      <c r="I140" s="1023"/>
      <c r="J140" s="1023"/>
      <c r="K140" s="1023"/>
      <c r="L140" s="1024"/>
    </row>
    <row r="141" spans="2:12" x14ac:dyDescent="0.25">
      <c r="B141" s="1022"/>
      <c r="C141" s="1023"/>
      <c r="D141" s="1023"/>
      <c r="E141" s="1023"/>
      <c r="F141" s="1023"/>
      <c r="G141" s="1024"/>
      <c r="H141" s="1022"/>
      <c r="I141" s="1023"/>
      <c r="J141" s="1023"/>
      <c r="K141" s="1023"/>
      <c r="L141" s="1024"/>
    </row>
    <row r="142" spans="2:12" x14ac:dyDescent="0.25">
      <c r="B142" s="1022"/>
      <c r="C142" s="1023"/>
      <c r="D142" s="1023"/>
      <c r="E142" s="1023"/>
      <c r="F142" s="1023"/>
      <c r="G142" s="1024"/>
      <c r="H142" s="1022"/>
      <c r="I142" s="1023"/>
      <c r="J142" s="1023"/>
      <c r="K142" s="1023"/>
      <c r="L142" s="1024"/>
    </row>
    <row r="143" spans="2:12" x14ac:dyDescent="0.25">
      <c r="B143" s="1022"/>
      <c r="C143" s="1023"/>
      <c r="D143" s="1023"/>
      <c r="E143" s="1023"/>
      <c r="F143" s="1023"/>
      <c r="G143" s="1024"/>
      <c r="H143" s="1022"/>
      <c r="I143" s="1023"/>
      <c r="J143" s="1023"/>
      <c r="K143" s="1023"/>
      <c r="L143" s="1024"/>
    </row>
    <row r="144" spans="2:12" x14ac:dyDescent="0.25">
      <c r="B144" s="1022"/>
      <c r="C144" s="1023"/>
      <c r="D144" s="1023"/>
      <c r="E144" s="1023"/>
      <c r="F144" s="1023"/>
      <c r="G144" s="1024"/>
      <c r="H144" s="1022"/>
      <c r="I144" s="1023"/>
      <c r="J144" s="1023"/>
      <c r="K144" s="1023"/>
      <c r="L144" s="1024"/>
    </row>
    <row r="145" spans="2:12" x14ac:dyDescent="0.25">
      <c r="B145" s="1022"/>
      <c r="C145" s="1023"/>
      <c r="D145" s="1023"/>
      <c r="E145" s="1023"/>
      <c r="F145" s="1023"/>
      <c r="G145" s="1024"/>
      <c r="H145" s="1022"/>
      <c r="I145" s="1023"/>
      <c r="J145" s="1023"/>
      <c r="K145" s="1023"/>
      <c r="L145" s="1024"/>
    </row>
    <row r="146" spans="2:12" x14ac:dyDescent="0.25">
      <c r="B146" s="1022"/>
      <c r="C146" s="1023"/>
      <c r="D146" s="1023"/>
      <c r="E146" s="1023"/>
      <c r="F146" s="1023"/>
      <c r="G146" s="1024"/>
      <c r="H146" s="1022"/>
      <c r="I146" s="1023"/>
      <c r="J146" s="1023"/>
      <c r="K146" s="1023"/>
      <c r="L146" s="1024"/>
    </row>
    <row r="147" spans="2:12" ht="15.75" thickBot="1" x14ac:dyDescent="0.3">
      <c r="B147" s="1025"/>
      <c r="C147" s="1026"/>
      <c r="D147" s="1026"/>
      <c r="E147" s="1026"/>
      <c r="F147" s="1026"/>
      <c r="G147" s="1027"/>
      <c r="H147" s="1025"/>
      <c r="I147" s="1026"/>
      <c r="J147" s="1026"/>
      <c r="K147" s="1026"/>
      <c r="L147" s="1027"/>
    </row>
    <row r="148" spans="2:12" x14ac:dyDescent="0.25">
      <c r="B148" s="943" t="s">
        <v>804</v>
      </c>
      <c r="C148" s="944"/>
      <c r="D148" s="944"/>
      <c r="E148" s="944"/>
      <c r="F148" s="944"/>
      <c r="G148" s="945"/>
      <c r="H148" s="1018" t="s">
        <v>805</v>
      </c>
      <c r="I148" s="950"/>
      <c r="J148" s="950"/>
      <c r="K148" s="950"/>
      <c r="L148" s="950"/>
    </row>
    <row r="149" spans="2:12" ht="30" customHeight="1" thickBot="1" x14ac:dyDescent="0.3">
      <c r="B149" s="946"/>
      <c r="C149" s="947"/>
      <c r="D149" s="947"/>
      <c r="E149" s="947"/>
      <c r="F149" s="947"/>
      <c r="G149" s="948"/>
      <c r="H149" s="1018"/>
      <c r="I149" s="950"/>
      <c r="J149" s="950"/>
      <c r="K149" s="950"/>
      <c r="L149" s="950"/>
    </row>
    <row r="150" spans="2:12" ht="15.75" customHeight="1" x14ac:dyDescent="0.25">
      <c r="B150" s="1019"/>
      <c r="C150" s="1020"/>
      <c r="D150" s="1020"/>
      <c r="E150" s="1020"/>
      <c r="F150" s="1020"/>
      <c r="G150" s="1021"/>
      <c r="H150" s="1019"/>
      <c r="I150" s="1020"/>
      <c r="J150" s="1020"/>
      <c r="K150" s="1020"/>
      <c r="L150" s="1021"/>
    </row>
    <row r="151" spans="2:12" x14ac:dyDescent="0.25">
      <c r="B151" s="1022"/>
      <c r="C151" s="1023"/>
      <c r="D151" s="1023"/>
      <c r="E151" s="1023"/>
      <c r="F151" s="1023"/>
      <c r="G151" s="1024"/>
      <c r="H151" s="1022"/>
      <c r="I151" s="1023"/>
      <c r="J151" s="1023"/>
      <c r="K151" s="1023"/>
      <c r="L151" s="1024"/>
    </row>
    <row r="152" spans="2:12" x14ac:dyDescent="0.25">
      <c r="B152" s="1022"/>
      <c r="C152" s="1023"/>
      <c r="D152" s="1023"/>
      <c r="E152" s="1023"/>
      <c r="F152" s="1023"/>
      <c r="G152" s="1024"/>
      <c r="H152" s="1022"/>
      <c r="I152" s="1023"/>
      <c r="J152" s="1023"/>
      <c r="K152" s="1023"/>
      <c r="L152" s="1024"/>
    </row>
    <row r="153" spans="2:12" x14ac:dyDescent="0.25">
      <c r="B153" s="1022"/>
      <c r="C153" s="1023"/>
      <c r="D153" s="1023"/>
      <c r="E153" s="1023"/>
      <c r="F153" s="1023"/>
      <c r="G153" s="1024"/>
      <c r="H153" s="1022"/>
      <c r="I153" s="1023"/>
      <c r="J153" s="1023"/>
      <c r="K153" s="1023"/>
      <c r="L153" s="1024"/>
    </row>
    <row r="154" spans="2:12" x14ac:dyDescent="0.25">
      <c r="B154" s="1022"/>
      <c r="C154" s="1023"/>
      <c r="D154" s="1023"/>
      <c r="E154" s="1023"/>
      <c r="F154" s="1023"/>
      <c r="G154" s="1024"/>
      <c r="H154" s="1022"/>
      <c r="I154" s="1023"/>
      <c r="J154" s="1023"/>
      <c r="K154" s="1023"/>
      <c r="L154" s="1024"/>
    </row>
    <row r="155" spans="2:12" x14ac:dyDescent="0.25">
      <c r="B155" s="1022"/>
      <c r="C155" s="1023"/>
      <c r="D155" s="1023"/>
      <c r="E155" s="1023"/>
      <c r="F155" s="1023"/>
      <c r="G155" s="1024"/>
      <c r="H155" s="1022"/>
      <c r="I155" s="1023"/>
      <c r="J155" s="1023"/>
      <c r="K155" s="1023"/>
      <c r="L155" s="1024"/>
    </row>
    <row r="156" spans="2:12" x14ac:dyDescent="0.25">
      <c r="B156" s="1022"/>
      <c r="C156" s="1023"/>
      <c r="D156" s="1023"/>
      <c r="E156" s="1023"/>
      <c r="F156" s="1023"/>
      <c r="G156" s="1024"/>
      <c r="H156" s="1022"/>
      <c r="I156" s="1023"/>
      <c r="J156" s="1023"/>
      <c r="K156" s="1023"/>
      <c r="L156" s="1024"/>
    </row>
    <row r="157" spans="2:12" x14ac:dyDescent="0.25">
      <c r="B157" s="1022"/>
      <c r="C157" s="1023"/>
      <c r="D157" s="1023"/>
      <c r="E157" s="1023"/>
      <c r="F157" s="1023"/>
      <c r="G157" s="1024"/>
      <c r="H157" s="1022"/>
      <c r="I157" s="1023"/>
      <c r="J157" s="1023"/>
      <c r="K157" s="1023"/>
      <c r="L157" s="1024"/>
    </row>
    <row r="158" spans="2:12" x14ac:dyDescent="0.25">
      <c r="B158" s="1022"/>
      <c r="C158" s="1023"/>
      <c r="D158" s="1023"/>
      <c r="E158" s="1023"/>
      <c r="F158" s="1023"/>
      <c r="G158" s="1024"/>
      <c r="H158" s="1022"/>
      <c r="I158" s="1023"/>
      <c r="J158" s="1023"/>
      <c r="K158" s="1023"/>
      <c r="L158" s="1024"/>
    </row>
    <row r="159" spans="2:12" x14ac:dyDescent="0.25">
      <c r="B159" s="1022"/>
      <c r="C159" s="1023"/>
      <c r="D159" s="1023"/>
      <c r="E159" s="1023"/>
      <c r="F159" s="1023"/>
      <c r="G159" s="1024"/>
      <c r="H159" s="1022"/>
      <c r="I159" s="1023"/>
      <c r="J159" s="1023"/>
      <c r="K159" s="1023"/>
      <c r="L159" s="1024"/>
    </row>
    <row r="160" spans="2:12" x14ac:dyDescent="0.25">
      <c r="B160" s="1022"/>
      <c r="C160" s="1023"/>
      <c r="D160" s="1023"/>
      <c r="E160" s="1023"/>
      <c r="F160" s="1023"/>
      <c r="G160" s="1024"/>
      <c r="H160" s="1022"/>
      <c r="I160" s="1023"/>
      <c r="J160" s="1023"/>
      <c r="K160" s="1023"/>
      <c r="L160" s="1024"/>
    </row>
    <row r="161" spans="2:12" x14ac:dyDescent="0.25">
      <c r="B161" s="1022"/>
      <c r="C161" s="1023"/>
      <c r="D161" s="1023"/>
      <c r="E161" s="1023"/>
      <c r="F161" s="1023"/>
      <c r="G161" s="1024"/>
      <c r="H161" s="1022"/>
      <c r="I161" s="1023"/>
      <c r="J161" s="1023"/>
      <c r="K161" s="1023"/>
      <c r="L161" s="1024"/>
    </row>
    <row r="162" spans="2:12" x14ac:dyDescent="0.25">
      <c r="B162" s="1022"/>
      <c r="C162" s="1023"/>
      <c r="D162" s="1023"/>
      <c r="E162" s="1023"/>
      <c r="F162" s="1023"/>
      <c r="G162" s="1024"/>
      <c r="H162" s="1022"/>
      <c r="I162" s="1023"/>
      <c r="J162" s="1023"/>
      <c r="K162" s="1023"/>
      <c r="L162" s="1024"/>
    </row>
    <row r="163" spans="2:12" ht="15.75" thickBot="1" x14ac:dyDescent="0.3">
      <c r="B163" s="1025"/>
      <c r="C163" s="1026"/>
      <c r="D163" s="1026"/>
      <c r="E163" s="1026"/>
      <c r="F163" s="1026"/>
      <c r="G163" s="1027"/>
      <c r="H163" s="1025"/>
      <c r="I163" s="1026"/>
      <c r="J163" s="1026"/>
      <c r="K163" s="1026"/>
      <c r="L163" s="1027"/>
    </row>
    <row r="164" spans="2:12" x14ac:dyDescent="0.25">
      <c r="B164" s="943" t="s">
        <v>847</v>
      </c>
      <c r="C164" s="944"/>
      <c r="D164" s="944"/>
      <c r="E164" s="944"/>
      <c r="F164" s="944"/>
      <c r="G164" s="945"/>
      <c r="H164" s="1018" t="s">
        <v>847</v>
      </c>
      <c r="I164" s="950"/>
      <c r="J164" s="950"/>
      <c r="K164" s="950"/>
      <c r="L164" s="950"/>
    </row>
    <row r="165" spans="2:12" ht="30" customHeight="1" thickBot="1" x14ac:dyDescent="0.3">
      <c r="B165" s="946"/>
      <c r="C165" s="947"/>
      <c r="D165" s="947"/>
      <c r="E165" s="947"/>
      <c r="F165" s="947"/>
      <c r="G165" s="948"/>
      <c r="H165" s="1018"/>
      <c r="I165" s="950"/>
      <c r="J165" s="950"/>
      <c r="K165" s="950"/>
      <c r="L165" s="950"/>
    </row>
    <row r="166" spans="2:12" ht="15.75" customHeight="1" x14ac:dyDescent="0.25">
      <c r="B166" s="1019"/>
      <c r="C166" s="1020"/>
      <c r="D166" s="1020"/>
      <c r="E166" s="1020"/>
      <c r="F166" s="1020"/>
      <c r="G166" s="1021"/>
      <c r="H166" s="1019"/>
      <c r="I166" s="1020"/>
      <c r="J166" s="1020"/>
      <c r="K166" s="1020"/>
      <c r="L166" s="1021"/>
    </row>
    <row r="167" spans="2:12" x14ac:dyDescent="0.25">
      <c r="B167" s="1022"/>
      <c r="C167" s="1023"/>
      <c r="D167" s="1023"/>
      <c r="E167" s="1023"/>
      <c r="F167" s="1023"/>
      <c r="G167" s="1024"/>
      <c r="H167" s="1022"/>
      <c r="I167" s="1023"/>
      <c r="J167" s="1023"/>
      <c r="K167" s="1023"/>
      <c r="L167" s="1024"/>
    </row>
    <row r="168" spans="2:12" x14ac:dyDescent="0.25">
      <c r="B168" s="1022"/>
      <c r="C168" s="1023"/>
      <c r="D168" s="1023"/>
      <c r="E168" s="1023"/>
      <c r="F168" s="1023"/>
      <c r="G168" s="1024"/>
      <c r="H168" s="1022"/>
      <c r="I168" s="1023"/>
      <c r="J168" s="1023"/>
      <c r="K168" s="1023"/>
      <c r="L168" s="1024"/>
    </row>
    <row r="169" spans="2:12" x14ac:dyDescent="0.25">
      <c r="B169" s="1022"/>
      <c r="C169" s="1023"/>
      <c r="D169" s="1023"/>
      <c r="E169" s="1023"/>
      <c r="F169" s="1023"/>
      <c r="G169" s="1024"/>
      <c r="H169" s="1022"/>
      <c r="I169" s="1023"/>
      <c r="J169" s="1023"/>
      <c r="K169" s="1023"/>
      <c r="L169" s="1024"/>
    </row>
    <row r="170" spans="2:12" x14ac:dyDescent="0.25">
      <c r="B170" s="1022"/>
      <c r="C170" s="1023"/>
      <c r="D170" s="1023"/>
      <c r="E170" s="1023"/>
      <c r="F170" s="1023"/>
      <c r="G170" s="1024"/>
      <c r="H170" s="1022"/>
      <c r="I170" s="1023"/>
      <c r="J170" s="1023"/>
      <c r="K170" s="1023"/>
      <c r="L170" s="1024"/>
    </row>
    <row r="171" spans="2:12" x14ac:dyDescent="0.25">
      <c r="B171" s="1022"/>
      <c r="C171" s="1023"/>
      <c r="D171" s="1023"/>
      <c r="E171" s="1023"/>
      <c r="F171" s="1023"/>
      <c r="G171" s="1024"/>
      <c r="H171" s="1022"/>
      <c r="I171" s="1023"/>
      <c r="J171" s="1023"/>
      <c r="K171" s="1023"/>
      <c r="L171" s="1024"/>
    </row>
    <row r="172" spans="2:12" x14ac:dyDescent="0.25">
      <c r="B172" s="1022"/>
      <c r="C172" s="1023"/>
      <c r="D172" s="1023"/>
      <c r="E172" s="1023"/>
      <c r="F172" s="1023"/>
      <c r="G172" s="1024"/>
      <c r="H172" s="1022"/>
      <c r="I172" s="1023"/>
      <c r="J172" s="1023"/>
      <c r="K172" s="1023"/>
      <c r="L172" s="1024"/>
    </row>
    <row r="173" spans="2:12" x14ac:dyDescent="0.25">
      <c r="B173" s="1022"/>
      <c r="C173" s="1023"/>
      <c r="D173" s="1023"/>
      <c r="E173" s="1023"/>
      <c r="F173" s="1023"/>
      <c r="G173" s="1024"/>
      <c r="H173" s="1022"/>
      <c r="I173" s="1023"/>
      <c r="J173" s="1023"/>
      <c r="K173" s="1023"/>
      <c r="L173" s="1024"/>
    </row>
    <row r="174" spans="2:12" x14ac:dyDescent="0.25">
      <c r="B174" s="1022"/>
      <c r="C174" s="1023"/>
      <c r="D174" s="1023"/>
      <c r="E174" s="1023"/>
      <c r="F174" s="1023"/>
      <c r="G174" s="1024"/>
      <c r="H174" s="1022"/>
      <c r="I174" s="1023"/>
      <c r="J174" s="1023"/>
      <c r="K174" s="1023"/>
      <c r="L174" s="1024"/>
    </row>
    <row r="175" spans="2:12" x14ac:dyDescent="0.25">
      <c r="B175" s="1022"/>
      <c r="C175" s="1023"/>
      <c r="D175" s="1023"/>
      <c r="E175" s="1023"/>
      <c r="F175" s="1023"/>
      <c r="G175" s="1024"/>
      <c r="H175" s="1022"/>
      <c r="I175" s="1023"/>
      <c r="J175" s="1023"/>
      <c r="K175" s="1023"/>
      <c r="L175" s="1024"/>
    </row>
    <row r="176" spans="2:12" x14ac:dyDescent="0.25">
      <c r="B176" s="1022"/>
      <c r="C176" s="1023"/>
      <c r="D176" s="1023"/>
      <c r="E176" s="1023"/>
      <c r="F176" s="1023"/>
      <c r="G176" s="1024"/>
      <c r="H176" s="1022"/>
      <c r="I176" s="1023"/>
      <c r="J176" s="1023"/>
      <c r="K176" s="1023"/>
      <c r="L176" s="1024"/>
    </row>
    <row r="177" spans="2:12" x14ac:dyDescent="0.25">
      <c r="B177" s="1022"/>
      <c r="C177" s="1023"/>
      <c r="D177" s="1023"/>
      <c r="E177" s="1023"/>
      <c r="F177" s="1023"/>
      <c r="G177" s="1024"/>
      <c r="H177" s="1022"/>
      <c r="I177" s="1023"/>
      <c r="J177" s="1023"/>
      <c r="K177" s="1023"/>
      <c r="L177" s="1024"/>
    </row>
    <row r="178" spans="2:12" x14ac:dyDescent="0.25">
      <c r="B178" s="1022"/>
      <c r="C178" s="1023"/>
      <c r="D178" s="1023"/>
      <c r="E178" s="1023"/>
      <c r="F178" s="1023"/>
      <c r="G178" s="1024"/>
      <c r="H178" s="1022"/>
      <c r="I178" s="1023"/>
      <c r="J178" s="1023"/>
      <c r="K178" s="1023"/>
      <c r="L178" s="1024"/>
    </row>
    <row r="179" spans="2:12" ht="15.75" thickBot="1" x14ac:dyDescent="0.3">
      <c r="B179" s="1025"/>
      <c r="C179" s="1026"/>
      <c r="D179" s="1026"/>
      <c r="E179" s="1026"/>
      <c r="F179" s="1026"/>
      <c r="G179" s="1027"/>
      <c r="H179" s="1025"/>
      <c r="I179" s="1026"/>
      <c r="J179" s="1026"/>
      <c r="K179" s="1026"/>
      <c r="L179" s="1027"/>
    </row>
    <row r="180" spans="2:12" x14ac:dyDescent="0.25">
      <c r="B180" s="943" t="s">
        <v>999</v>
      </c>
      <c r="C180" s="944"/>
      <c r="D180" s="944"/>
      <c r="E180" s="944"/>
      <c r="F180" s="944"/>
      <c r="G180" s="945"/>
      <c r="H180" s="1018" t="s">
        <v>1000</v>
      </c>
      <c r="I180" s="950"/>
      <c r="J180" s="950"/>
      <c r="K180" s="950"/>
      <c r="L180" s="950"/>
    </row>
    <row r="181" spans="2:12" ht="30" customHeight="1" thickBot="1" x14ac:dyDescent="0.3">
      <c r="B181" s="946"/>
      <c r="C181" s="947"/>
      <c r="D181" s="947"/>
      <c r="E181" s="947"/>
      <c r="F181" s="947"/>
      <c r="G181" s="948"/>
      <c r="H181" s="1018"/>
      <c r="I181" s="950"/>
      <c r="J181" s="950"/>
      <c r="K181" s="950"/>
      <c r="L181" s="950"/>
    </row>
    <row r="182" spans="2:12" x14ac:dyDescent="0.25">
      <c r="B182" s="1019"/>
      <c r="C182" s="1020"/>
      <c r="D182" s="1020"/>
      <c r="E182" s="1020"/>
      <c r="F182" s="1020"/>
      <c r="G182" s="1021"/>
      <c r="H182" s="1019"/>
      <c r="I182" s="1020"/>
      <c r="J182" s="1020"/>
      <c r="K182" s="1020"/>
      <c r="L182" s="1021"/>
    </row>
    <row r="183" spans="2:12" x14ac:dyDescent="0.25">
      <c r="B183" s="1022"/>
      <c r="C183" s="1023"/>
      <c r="D183" s="1023"/>
      <c r="E183" s="1023"/>
      <c r="F183" s="1023"/>
      <c r="G183" s="1024"/>
      <c r="H183" s="1022"/>
      <c r="I183" s="1023"/>
      <c r="J183" s="1023"/>
      <c r="K183" s="1023"/>
      <c r="L183" s="1024"/>
    </row>
    <row r="184" spans="2:12" x14ac:dyDescent="0.25">
      <c r="B184" s="1022"/>
      <c r="C184" s="1023"/>
      <c r="D184" s="1023"/>
      <c r="E184" s="1023"/>
      <c r="F184" s="1023"/>
      <c r="G184" s="1024"/>
      <c r="H184" s="1022"/>
      <c r="I184" s="1023"/>
      <c r="J184" s="1023"/>
      <c r="K184" s="1023"/>
      <c r="L184" s="1024"/>
    </row>
    <row r="185" spans="2:12" x14ac:dyDescent="0.25">
      <c r="B185" s="1022"/>
      <c r="C185" s="1023"/>
      <c r="D185" s="1023"/>
      <c r="E185" s="1023"/>
      <c r="F185" s="1023"/>
      <c r="G185" s="1024"/>
      <c r="H185" s="1022"/>
      <c r="I185" s="1023"/>
      <c r="J185" s="1023"/>
      <c r="K185" s="1023"/>
      <c r="L185" s="1024"/>
    </row>
    <row r="186" spans="2:12" x14ac:dyDescent="0.25">
      <c r="B186" s="1022"/>
      <c r="C186" s="1023"/>
      <c r="D186" s="1023"/>
      <c r="E186" s="1023"/>
      <c r="F186" s="1023"/>
      <c r="G186" s="1024"/>
      <c r="H186" s="1022"/>
      <c r="I186" s="1023"/>
      <c r="J186" s="1023"/>
      <c r="K186" s="1023"/>
      <c r="L186" s="1024"/>
    </row>
    <row r="187" spans="2:12" x14ac:dyDescent="0.25">
      <c r="B187" s="1022"/>
      <c r="C187" s="1023"/>
      <c r="D187" s="1023"/>
      <c r="E187" s="1023"/>
      <c r="F187" s="1023"/>
      <c r="G187" s="1024"/>
      <c r="H187" s="1022"/>
      <c r="I187" s="1023"/>
      <c r="J187" s="1023"/>
      <c r="K187" s="1023"/>
      <c r="L187" s="1024"/>
    </row>
    <row r="188" spans="2:12" x14ac:dyDescent="0.25">
      <c r="B188" s="1022"/>
      <c r="C188" s="1023"/>
      <c r="D188" s="1023"/>
      <c r="E188" s="1023"/>
      <c r="F188" s="1023"/>
      <c r="G188" s="1024"/>
      <c r="H188" s="1022"/>
      <c r="I188" s="1023"/>
      <c r="J188" s="1023"/>
      <c r="K188" s="1023"/>
      <c r="L188" s="1024"/>
    </row>
    <row r="189" spans="2:12" x14ac:dyDescent="0.25">
      <c r="B189" s="1022"/>
      <c r="C189" s="1023"/>
      <c r="D189" s="1023"/>
      <c r="E189" s="1023"/>
      <c r="F189" s="1023"/>
      <c r="G189" s="1024"/>
      <c r="H189" s="1022"/>
      <c r="I189" s="1023"/>
      <c r="J189" s="1023"/>
      <c r="K189" s="1023"/>
      <c r="L189" s="1024"/>
    </row>
    <row r="190" spans="2:12" x14ac:dyDescent="0.25">
      <c r="B190" s="1022"/>
      <c r="C190" s="1023"/>
      <c r="D190" s="1023"/>
      <c r="E190" s="1023"/>
      <c r="F190" s="1023"/>
      <c r="G190" s="1024"/>
      <c r="H190" s="1022"/>
      <c r="I190" s="1023"/>
      <c r="J190" s="1023"/>
      <c r="K190" s="1023"/>
      <c r="L190" s="1024"/>
    </row>
    <row r="191" spans="2:12" x14ac:dyDescent="0.25">
      <c r="B191" s="1022"/>
      <c r="C191" s="1023"/>
      <c r="D191" s="1023"/>
      <c r="E191" s="1023"/>
      <c r="F191" s="1023"/>
      <c r="G191" s="1024"/>
      <c r="H191" s="1022"/>
      <c r="I191" s="1023"/>
      <c r="J191" s="1023"/>
      <c r="K191" s="1023"/>
      <c r="L191" s="1024"/>
    </row>
    <row r="192" spans="2:12" x14ac:dyDescent="0.25">
      <c r="B192" s="1022"/>
      <c r="C192" s="1023"/>
      <c r="D192" s="1023"/>
      <c r="E192" s="1023"/>
      <c r="F192" s="1023"/>
      <c r="G192" s="1024"/>
      <c r="H192" s="1022"/>
      <c r="I192" s="1023"/>
      <c r="J192" s="1023"/>
      <c r="K192" s="1023"/>
      <c r="L192" s="1024"/>
    </row>
    <row r="193" spans="2:12" x14ac:dyDescent="0.25">
      <c r="B193" s="1022"/>
      <c r="C193" s="1023"/>
      <c r="D193" s="1023"/>
      <c r="E193" s="1023"/>
      <c r="F193" s="1023"/>
      <c r="G193" s="1024"/>
      <c r="H193" s="1022"/>
      <c r="I193" s="1023"/>
      <c r="J193" s="1023"/>
      <c r="K193" s="1023"/>
      <c r="L193" s="1024"/>
    </row>
    <row r="194" spans="2:12" x14ac:dyDescent="0.25">
      <c r="B194" s="1022"/>
      <c r="C194" s="1023"/>
      <c r="D194" s="1023"/>
      <c r="E194" s="1023"/>
      <c r="F194" s="1023"/>
      <c r="G194" s="1024"/>
      <c r="H194" s="1022"/>
      <c r="I194" s="1023"/>
      <c r="J194" s="1023"/>
      <c r="K194" s="1023"/>
      <c r="L194" s="1024"/>
    </row>
    <row r="195" spans="2:12" ht="15.75" thickBot="1" x14ac:dyDescent="0.3">
      <c r="B195" s="1025"/>
      <c r="C195" s="1026"/>
      <c r="D195" s="1026"/>
      <c r="E195" s="1026"/>
      <c r="F195" s="1026"/>
      <c r="G195" s="1027"/>
      <c r="H195" s="1025"/>
      <c r="I195" s="1026"/>
      <c r="J195" s="1026"/>
      <c r="K195" s="1026"/>
      <c r="L195" s="1027"/>
    </row>
    <row r="196" spans="2:12" x14ac:dyDescent="0.25">
      <c r="B196" s="943" t="s">
        <v>1000</v>
      </c>
      <c r="C196" s="944"/>
      <c r="D196" s="944"/>
      <c r="E196" s="944"/>
      <c r="F196" s="944"/>
      <c r="G196" s="945"/>
      <c r="H196" s="1018" t="s">
        <v>1000</v>
      </c>
      <c r="I196" s="950"/>
      <c r="J196" s="950"/>
      <c r="K196" s="950"/>
      <c r="L196" s="950"/>
    </row>
    <row r="197" spans="2:12" ht="25.5" customHeight="1" thickBot="1" x14ac:dyDescent="0.3">
      <c r="B197" s="946"/>
      <c r="C197" s="947"/>
      <c r="D197" s="947"/>
      <c r="E197" s="947"/>
      <c r="F197" s="947"/>
      <c r="G197" s="948"/>
      <c r="H197" s="1018"/>
      <c r="I197" s="950"/>
      <c r="J197" s="950"/>
      <c r="K197" s="950"/>
      <c r="L197" s="950"/>
    </row>
    <row r="198" spans="2:12" x14ac:dyDescent="0.25">
      <c r="B198" s="1019"/>
      <c r="C198" s="1020"/>
      <c r="D198" s="1020"/>
      <c r="E198" s="1020"/>
      <c r="F198" s="1020"/>
      <c r="G198" s="1021"/>
      <c r="H198" s="1019"/>
      <c r="I198" s="1020"/>
      <c r="J198" s="1020"/>
      <c r="K198" s="1020"/>
      <c r="L198" s="1021"/>
    </row>
    <row r="199" spans="2:12" x14ac:dyDescent="0.25">
      <c r="B199" s="1022"/>
      <c r="C199" s="1023"/>
      <c r="D199" s="1023"/>
      <c r="E199" s="1023"/>
      <c r="F199" s="1023"/>
      <c r="G199" s="1024"/>
      <c r="H199" s="1022"/>
      <c r="I199" s="1023"/>
      <c r="J199" s="1023"/>
      <c r="K199" s="1023"/>
      <c r="L199" s="1024"/>
    </row>
    <row r="200" spans="2:12" x14ac:dyDescent="0.25">
      <c r="B200" s="1022"/>
      <c r="C200" s="1023"/>
      <c r="D200" s="1023"/>
      <c r="E200" s="1023"/>
      <c r="F200" s="1023"/>
      <c r="G200" s="1024"/>
      <c r="H200" s="1022"/>
      <c r="I200" s="1023"/>
      <c r="J200" s="1023"/>
      <c r="K200" s="1023"/>
      <c r="L200" s="1024"/>
    </row>
    <row r="201" spans="2:12" x14ac:dyDescent="0.25">
      <c r="B201" s="1022"/>
      <c r="C201" s="1023"/>
      <c r="D201" s="1023"/>
      <c r="E201" s="1023"/>
      <c r="F201" s="1023"/>
      <c r="G201" s="1024"/>
      <c r="H201" s="1022"/>
      <c r="I201" s="1023"/>
      <c r="J201" s="1023"/>
      <c r="K201" s="1023"/>
      <c r="L201" s="1024"/>
    </row>
    <row r="202" spans="2:12" x14ac:dyDescent="0.25">
      <c r="B202" s="1022"/>
      <c r="C202" s="1023"/>
      <c r="D202" s="1023"/>
      <c r="E202" s="1023"/>
      <c r="F202" s="1023"/>
      <c r="G202" s="1024"/>
      <c r="H202" s="1022"/>
      <c r="I202" s="1023"/>
      <c r="J202" s="1023"/>
      <c r="K202" s="1023"/>
      <c r="L202" s="1024"/>
    </row>
    <row r="203" spans="2:12" x14ac:dyDescent="0.25">
      <c r="B203" s="1022"/>
      <c r="C203" s="1023"/>
      <c r="D203" s="1023"/>
      <c r="E203" s="1023"/>
      <c r="F203" s="1023"/>
      <c r="G203" s="1024"/>
      <c r="H203" s="1022"/>
      <c r="I203" s="1023"/>
      <c r="J203" s="1023"/>
      <c r="K203" s="1023"/>
      <c r="L203" s="1024"/>
    </row>
    <row r="204" spans="2:12" x14ac:dyDescent="0.25">
      <c r="B204" s="1022"/>
      <c r="C204" s="1023"/>
      <c r="D204" s="1023"/>
      <c r="E204" s="1023"/>
      <c r="F204" s="1023"/>
      <c r="G204" s="1024"/>
      <c r="H204" s="1022"/>
      <c r="I204" s="1023"/>
      <c r="J204" s="1023"/>
      <c r="K204" s="1023"/>
      <c r="L204" s="1024"/>
    </row>
    <row r="205" spans="2:12" x14ac:dyDescent="0.25">
      <c r="B205" s="1022"/>
      <c r="C205" s="1023"/>
      <c r="D205" s="1023"/>
      <c r="E205" s="1023"/>
      <c r="F205" s="1023"/>
      <c r="G205" s="1024"/>
      <c r="H205" s="1022"/>
      <c r="I205" s="1023"/>
      <c r="J205" s="1023"/>
      <c r="K205" s="1023"/>
      <c r="L205" s="1024"/>
    </row>
    <row r="206" spans="2:12" x14ac:dyDescent="0.25">
      <c r="B206" s="1022"/>
      <c r="C206" s="1023"/>
      <c r="D206" s="1023"/>
      <c r="E206" s="1023"/>
      <c r="F206" s="1023"/>
      <c r="G206" s="1024"/>
      <c r="H206" s="1022"/>
      <c r="I206" s="1023"/>
      <c r="J206" s="1023"/>
      <c r="K206" s="1023"/>
      <c r="L206" s="1024"/>
    </row>
    <row r="207" spans="2:12" x14ac:dyDescent="0.25">
      <c r="B207" s="1022"/>
      <c r="C207" s="1023"/>
      <c r="D207" s="1023"/>
      <c r="E207" s="1023"/>
      <c r="F207" s="1023"/>
      <c r="G207" s="1024"/>
      <c r="H207" s="1022"/>
      <c r="I207" s="1023"/>
      <c r="J207" s="1023"/>
      <c r="K207" s="1023"/>
      <c r="L207" s="1024"/>
    </row>
    <row r="208" spans="2:12" x14ac:dyDescent="0.25">
      <c r="B208" s="1022"/>
      <c r="C208" s="1023"/>
      <c r="D208" s="1023"/>
      <c r="E208" s="1023"/>
      <c r="F208" s="1023"/>
      <c r="G208" s="1024"/>
      <c r="H208" s="1022"/>
      <c r="I208" s="1023"/>
      <c r="J208" s="1023"/>
      <c r="K208" s="1023"/>
      <c r="L208" s="1024"/>
    </row>
    <row r="209" spans="2:12" x14ac:dyDescent="0.25">
      <c r="B209" s="1022"/>
      <c r="C209" s="1023"/>
      <c r="D209" s="1023"/>
      <c r="E209" s="1023"/>
      <c r="F209" s="1023"/>
      <c r="G209" s="1024"/>
      <c r="H209" s="1022"/>
      <c r="I209" s="1023"/>
      <c r="J209" s="1023"/>
      <c r="K209" s="1023"/>
      <c r="L209" s="1024"/>
    </row>
    <row r="210" spans="2:12" x14ac:dyDescent="0.25">
      <c r="B210" s="1022"/>
      <c r="C210" s="1023"/>
      <c r="D210" s="1023"/>
      <c r="E210" s="1023"/>
      <c r="F210" s="1023"/>
      <c r="G210" s="1024"/>
      <c r="H210" s="1022"/>
      <c r="I210" s="1023"/>
      <c r="J210" s="1023"/>
      <c r="K210" s="1023"/>
      <c r="L210" s="1024"/>
    </row>
    <row r="211" spans="2:12" ht="15.75" thickBot="1" x14ac:dyDescent="0.3">
      <c r="B211" s="1025"/>
      <c r="C211" s="1026"/>
      <c r="D211" s="1026"/>
      <c r="E211" s="1026"/>
      <c r="F211" s="1026"/>
      <c r="G211" s="1027"/>
      <c r="H211" s="1025"/>
      <c r="I211" s="1026"/>
      <c r="J211" s="1026"/>
      <c r="K211" s="1026"/>
      <c r="L211" s="1027"/>
    </row>
    <row r="212" spans="2:12" ht="23.25" customHeight="1" x14ac:dyDescent="0.25">
      <c r="B212" s="1028" t="s">
        <v>1001</v>
      </c>
      <c r="C212" s="1029"/>
      <c r="D212" s="1029"/>
      <c r="E212" s="1029"/>
      <c r="F212" s="1029"/>
      <c r="G212" s="1030"/>
      <c r="H212" s="950" t="s">
        <v>1001</v>
      </c>
      <c r="I212" s="950"/>
      <c r="J212" s="950"/>
      <c r="K212" s="950"/>
      <c r="L212" s="950"/>
    </row>
    <row r="213" spans="2:12" ht="17.25" customHeight="1" x14ac:dyDescent="0.25">
      <c r="B213" s="1031"/>
      <c r="C213" s="1032"/>
      <c r="D213" s="1032"/>
      <c r="E213" s="1032"/>
      <c r="F213" s="1032"/>
      <c r="G213" s="1016"/>
      <c r="H213" s="950"/>
      <c r="I213" s="950"/>
      <c r="J213" s="950"/>
      <c r="K213" s="950"/>
      <c r="L213" s="950"/>
    </row>
  </sheetData>
  <mergeCells count="59">
    <mergeCell ref="B198:G211"/>
    <mergeCell ref="H198:L211"/>
    <mergeCell ref="B212:G213"/>
    <mergeCell ref="H212:L213"/>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41"/>
  <sheetViews>
    <sheetView zoomScale="85" zoomScaleNormal="85" workbookViewId="0">
      <selection activeCell="O10" sqref="O10"/>
    </sheetView>
  </sheetViews>
  <sheetFormatPr baseColWidth="10" defaultColWidth="11.5703125" defaultRowHeight="15" x14ac:dyDescent="0.25"/>
  <cols>
    <col min="1" max="5" width="11.5703125" style="130"/>
    <col min="6" max="6" width="7.42578125" style="130" customWidth="1"/>
    <col min="7" max="7" width="11.5703125" style="130"/>
    <col min="8" max="8" width="20" style="130" customWidth="1"/>
    <col min="9" max="16384" width="11.5703125" style="130"/>
  </cols>
  <sheetData>
    <row r="1" spans="1:11" x14ac:dyDescent="0.25">
      <c r="A1" s="923" t="s">
        <v>386</v>
      </c>
      <c r="B1" s="924"/>
      <c r="C1" s="924"/>
      <c r="D1" s="924"/>
      <c r="E1" s="924"/>
      <c r="F1" s="924"/>
      <c r="G1" s="924"/>
      <c r="H1" s="924"/>
      <c r="I1" s="924"/>
      <c r="J1" s="924"/>
      <c r="K1" s="925"/>
    </row>
    <row r="2" spans="1:11" ht="28.5" customHeight="1" x14ac:dyDescent="0.25">
      <c r="A2" s="926"/>
      <c r="B2" s="927"/>
      <c r="C2" s="927"/>
      <c r="D2" s="927"/>
      <c r="E2" s="927"/>
      <c r="F2" s="927"/>
      <c r="G2" s="927"/>
      <c r="H2" s="927"/>
      <c r="I2" s="927"/>
      <c r="J2" s="927"/>
      <c r="K2" s="928"/>
    </row>
    <row r="3" spans="1:11" x14ac:dyDescent="0.25">
      <c r="A3" s="929" t="s">
        <v>434</v>
      </c>
      <c r="B3" s="930"/>
      <c r="C3" s="930"/>
      <c r="D3" s="931"/>
      <c r="E3" s="158">
        <v>43979</v>
      </c>
      <c r="F3" s="929" t="s">
        <v>435</v>
      </c>
      <c r="G3" s="930"/>
      <c r="H3" s="931"/>
      <c r="I3" s="949">
        <v>43985</v>
      </c>
      <c r="J3" s="930"/>
      <c r="K3" s="931"/>
    </row>
    <row r="4" spans="1:11" ht="24" x14ac:dyDescent="0.25">
      <c r="A4" s="935" t="s">
        <v>384</v>
      </c>
      <c r="B4" s="936"/>
      <c r="C4" s="936"/>
      <c r="D4" s="936"/>
      <c r="E4" s="936"/>
      <c r="F4" s="936"/>
      <c r="G4" s="937"/>
      <c r="H4" s="165" t="s">
        <v>730</v>
      </c>
      <c r="I4" s="165" t="s">
        <v>2</v>
      </c>
      <c r="J4" s="941" t="s">
        <v>0</v>
      </c>
      <c r="K4" s="942"/>
    </row>
    <row r="5" spans="1:11" ht="24" x14ac:dyDescent="0.25">
      <c r="A5" s="938"/>
      <c r="B5" s="939"/>
      <c r="C5" s="939"/>
      <c r="D5" s="939"/>
      <c r="E5" s="939"/>
      <c r="F5" s="939"/>
      <c r="G5" s="940"/>
      <c r="H5" s="132" t="s">
        <v>731</v>
      </c>
      <c r="I5" s="165">
        <v>2</v>
      </c>
      <c r="J5" s="941" t="s">
        <v>436</v>
      </c>
      <c r="K5" s="942"/>
    </row>
    <row r="6" spans="1:11" x14ac:dyDescent="0.25">
      <c r="A6" s="917" t="s">
        <v>648</v>
      </c>
      <c r="B6" s="918"/>
      <c r="C6" s="918"/>
      <c r="D6" s="918"/>
      <c r="E6" s="918"/>
      <c r="F6" s="919"/>
      <c r="G6" s="917" t="s">
        <v>649</v>
      </c>
      <c r="H6" s="918"/>
      <c r="I6" s="918"/>
      <c r="J6" s="918"/>
      <c r="K6" s="919"/>
    </row>
    <row r="7" spans="1:11" x14ac:dyDescent="0.25">
      <c r="A7" s="917"/>
      <c r="B7" s="918"/>
      <c r="C7" s="918"/>
      <c r="D7" s="918"/>
      <c r="E7" s="918"/>
      <c r="F7" s="919"/>
      <c r="G7" s="917"/>
      <c r="H7" s="918"/>
      <c r="I7" s="918"/>
      <c r="J7" s="918"/>
      <c r="K7" s="919"/>
    </row>
    <row r="8" spans="1:11" x14ac:dyDescent="0.25">
      <c r="A8" s="917"/>
      <c r="B8" s="918"/>
      <c r="C8" s="918"/>
      <c r="D8" s="918"/>
      <c r="E8" s="918"/>
      <c r="F8" s="919"/>
      <c r="G8" s="917"/>
      <c r="H8" s="918"/>
      <c r="I8" s="918"/>
      <c r="J8" s="918"/>
      <c r="K8" s="919"/>
    </row>
    <row r="9" spans="1:11" x14ac:dyDescent="0.25">
      <c r="A9" s="917"/>
      <c r="B9" s="918"/>
      <c r="C9" s="918"/>
      <c r="D9" s="918"/>
      <c r="E9" s="918"/>
      <c r="F9" s="919"/>
      <c r="G9" s="917"/>
      <c r="H9" s="918"/>
      <c r="I9" s="918"/>
      <c r="J9" s="918"/>
      <c r="K9" s="919"/>
    </row>
    <row r="10" spans="1:11" x14ac:dyDescent="0.25">
      <c r="A10" s="917"/>
      <c r="B10" s="918"/>
      <c r="C10" s="918"/>
      <c r="D10" s="918"/>
      <c r="E10" s="918"/>
      <c r="F10" s="919"/>
      <c r="G10" s="917"/>
      <c r="H10" s="918"/>
      <c r="I10" s="918"/>
      <c r="J10" s="918"/>
      <c r="K10" s="919"/>
    </row>
    <row r="11" spans="1:11" x14ac:dyDescent="0.25">
      <c r="A11" s="917"/>
      <c r="B11" s="918"/>
      <c r="C11" s="918"/>
      <c r="D11" s="918"/>
      <c r="E11" s="918"/>
      <c r="F11" s="919"/>
      <c r="G11" s="917"/>
      <c r="H11" s="918"/>
      <c r="I11" s="918"/>
      <c r="J11" s="918"/>
      <c r="K11" s="919"/>
    </row>
    <row r="12" spans="1:11" x14ac:dyDescent="0.25">
      <c r="A12" s="917"/>
      <c r="B12" s="918"/>
      <c r="C12" s="918"/>
      <c r="D12" s="918"/>
      <c r="E12" s="918"/>
      <c r="F12" s="919"/>
      <c r="G12" s="917"/>
      <c r="H12" s="918"/>
      <c r="I12" s="918"/>
      <c r="J12" s="918"/>
      <c r="K12" s="919"/>
    </row>
    <row r="13" spans="1:11" x14ac:dyDescent="0.25">
      <c r="A13" s="917"/>
      <c r="B13" s="918"/>
      <c r="C13" s="918"/>
      <c r="D13" s="918"/>
      <c r="E13" s="918"/>
      <c r="F13" s="919"/>
      <c r="G13" s="917"/>
      <c r="H13" s="918"/>
      <c r="I13" s="918"/>
      <c r="J13" s="918"/>
      <c r="K13" s="919"/>
    </row>
    <row r="14" spans="1:11" x14ac:dyDescent="0.25">
      <c r="A14" s="917"/>
      <c r="B14" s="918"/>
      <c r="C14" s="918"/>
      <c r="D14" s="918"/>
      <c r="E14" s="918"/>
      <c r="F14" s="919"/>
      <c r="G14" s="917"/>
      <c r="H14" s="918"/>
      <c r="I14" s="918"/>
      <c r="J14" s="918"/>
      <c r="K14" s="919"/>
    </row>
    <row r="15" spans="1:11" x14ac:dyDescent="0.25">
      <c r="A15" s="917"/>
      <c r="B15" s="918"/>
      <c r="C15" s="918"/>
      <c r="D15" s="918"/>
      <c r="E15" s="918"/>
      <c r="F15" s="919"/>
      <c r="G15" s="917"/>
      <c r="H15" s="918"/>
      <c r="I15" s="918"/>
      <c r="J15" s="918"/>
      <c r="K15" s="919"/>
    </row>
    <row r="16" spans="1:11" x14ac:dyDescent="0.25">
      <c r="A16" s="917"/>
      <c r="B16" s="918"/>
      <c r="C16" s="918"/>
      <c r="D16" s="918"/>
      <c r="E16" s="918"/>
      <c r="F16" s="919"/>
      <c r="G16" s="917"/>
      <c r="H16" s="918"/>
      <c r="I16" s="918"/>
      <c r="J16" s="918"/>
      <c r="K16" s="919"/>
    </row>
    <row r="17" spans="1:11" x14ac:dyDescent="0.25">
      <c r="A17" s="917"/>
      <c r="B17" s="918"/>
      <c r="C17" s="918"/>
      <c r="D17" s="918"/>
      <c r="E17" s="918"/>
      <c r="F17" s="919"/>
      <c r="G17" s="917"/>
      <c r="H17" s="918"/>
      <c r="I17" s="918"/>
      <c r="J17" s="918"/>
      <c r="K17" s="919"/>
    </row>
    <row r="18" spans="1:11" x14ac:dyDescent="0.25">
      <c r="A18" s="917"/>
      <c r="B18" s="918"/>
      <c r="C18" s="918"/>
      <c r="D18" s="918"/>
      <c r="E18" s="918"/>
      <c r="F18" s="919"/>
      <c r="G18" s="917"/>
      <c r="H18" s="918"/>
      <c r="I18" s="918"/>
      <c r="J18" s="918"/>
      <c r="K18" s="919"/>
    </row>
    <row r="19" spans="1:11" ht="15.75" thickBot="1" x14ac:dyDescent="0.3">
      <c r="A19" s="917"/>
      <c r="B19" s="918"/>
      <c r="C19" s="918"/>
      <c r="D19" s="918"/>
      <c r="E19" s="918"/>
      <c r="F19" s="919"/>
      <c r="G19" s="917"/>
      <c r="H19" s="918"/>
      <c r="I19" s="918"/>
      <c r="J19" s="918"/>
      <c r="K19" s="919"/>
    </row>
    <row r="20" spans="1:11" x14ac:dyDescent="0.25">
      <c r="A20" s="1033" t="s">
        <v>954</v>
      </c>
      <c r="B20" s="953"/>
      <c r="C20" s="953"/>
      <c r="D20" s="953"/>
      <c r="E20" s="953"/>
      <c r="F20" s="954"/>
      <c r="G20" s="957" t="s">
        <v>955</v>
      </c>
      <c r="H20" s="958"/>
      <c r="I20" s="958"/>
      <c r="J20" s="958"/>
      <c r="K20" s="959"/>
    </row>
    <row r="21" spans="1:11" ht="15.75" thickBot="1" x14ac:dyDescent="0.3">
      <c r="A21" s="1034"/>
      <c r="B21" s="955"/>
      <c r="C21" s="955"/>
      <c r="D21" s="955"/>
      <c r="E21" s="955"/>
      <c r="F21" s="956"/>
      <c r="G21" s="960"/>
      <c r="H21" s="961"/>
      <c r="I21" s="961"/>
      <c r="J21" s="961"/>
      <c r="K21" s="962"/>
    </row>
    <row r="22" spans="1:11" x14ac:dyDescent="0.25">
      <c r="A22" s="920" t="s">
        <v>754</v>
      </c>
      <c r="B22" s="921"/>
      <c r="C22" s="921"/>
      <c r="D22" s="921"/>
      <c r="E22" s="921"/>
      <c r="F22" s="922"/>
      <c r="G22" s="920" t="s">
        <v>755</v>
      </c>
      <c r="H22" s="921"/>
      <c r="I22" s="921"/>
      <c r="J22" s="921"/>
      <c r="K22" s="922"/>
    </row>
    <row r="23" spans="1:11" x14ac:dyDescent="0.25">
      <c r="A23" s="917"/>
      <c r="B23" s="918"/>
      <c r="C23" s="918"/>
      <c r="D23" s="918"/>
      <c r="E23" s="918"/>
      <c r="F23" s="919"/>
      <c r="G23" s="917"/>
      <c r="H23" s="918"/>
      <c r="I23" s="918"/>
      <c r="J23" s="918"/>
      <c r="K23" s="919"/>
    </row>
    <row r="24" spans="1:11" x14ac:dyDescent="0.25">
      <c r="A24" s="917"/>
      <c r="B24" s="918"/>
      <c r="C24" s="918"/>
      <c r="D24" s="918"/>
      <c r="E24" s="918"/>
      <c r="F24" s="919"/>
      <c r="G24" s="917"/>
      <c r="H24" s="918"/>
      <c r="I24" s="918"/>
      <c r="J24" s="918"/>
      <c r="K24" s="919"/>
    </row>
    <row r="25" spans="1:11" x14ac:dyDescent="0.25">
      <c r="A25" s="917"/>
      <c r="B25" s="918"/>
      <c r="C25" s="918"/>
      <c r="D25" s="918"/>
      <c r="E25" s="918"/>
      <c r="F25" s="919"/>
      <c r="G25" s="917"/>
      <c r="H25" s="918"/>
      <c r="I25" s="918"/>
      <c r="J25" s="918"/>
      <c r="K25" s="919"/>
    </row>
    <row r="26" spans="1:11" x14ac:dyDescent="0.25">
      <c r="A26" s="917"/>
      <c r="B26" s="918"/>
      <c r="C26" s="918"/>
      <c r="D26" s="918"/>
      <c r="E26" s="918"/>
      <c r="F26" s="919"/>
      <c r="G26" s="917"/>
      <c r="H26" s="918"/>
      <c r="I26" s="918"/>
      <c r="J26" s="918"/>
      <c r="K26" s="919"/>
    </row>
    <row r="27" spans="1:11" x14ac:dyDescent="0.25">
      <c r="A27" s="917"/>
      <c r="B27" s="918"/>
      <c r="C27" s="918"/>
      <c r="D27" s="918"/>
      <c r="E27" s="918"/>
      <c r="F27" s="919"/>
      <c r="G27" s="917"/>
      <c r="H27" s="918"/>
      <c r="I27" s="918"/>
      <c r="J27" s="918"/>
      <c r="K27" s="919"/>
    </row>
    <row r="28" spans="1:11" x14ac:dyDescent="0.25">
      <c r="A28" s="917"/>
      <c r="B28" s="918"/>
      <c r="C28" s="918"/>
      <c r="D28" s="918"/>
      <c r="E28" s="918"/>
      <c r="F28" s="919"/>
      <c r="G28" s="917"/>
      <c r="H28" s="918"/>
      <c r="I28" s="918"/>
      <c r="J28" s="918"/>
      <c r="K28" s="919"/>
    </row>
    <row r="29" spans="1:11" x14ac:dyDescent="0.25">
      <c r="A29" s="917"/>
      <c r="B29" s="918"/>
      <c r="C29" s="918"/>
      <c r="D29" s="918"/>
      <c r="E29" s="918"/>
      <c r="F29" s="919"/>
      <c r="G29" s="917"/>
      <c r="H29" s="918"/>
      <c r="I29" s="918"/>
      <c r="J29" s="918"/>
      <c r="K29" s="919"/>
    </row>
    <row r="30" spans="1:11" x14ac:dyDescent="0.25">
      <c r="A30" s="917"/>
      <c r="B30" s="918"/>
      <c r="C30" s="918"/>
      <c r="D30" s="918"/>
      <c r="E30" s="918"/>
      <c r="F30" s="919"/>
      <c r="G30" s="917"/>
      <c r="H30" s="918"/>
      <c r="I30" s="918"/>
      <c r="J30" s="918"/>
      <c r="K30" s="919"/>
    </row>
    <row r="31" spans="1:11" x14ac:dyDescent="0.25">
      <c r="A31" s="917"/>
      <c r="B31" s="918"/>
      <c r="C31" s="918"/>
      <c r="D31" s="918"/>
      <c r="E31" s="918"/>
      <c r="F31" s="919"/>
      <c r="G31" s="917"/>
      <c r="H31" s="918"/>
      <c r="I31" s="918"/>
      <c r="J31" s="918"/>
      <c r="K31" s="919"/>
    </row>
    <row r="32" spans="1:11" x14ac:dyDescent="0.25">
      <c r="A32" s="917"/>
      <c r="B32" s="918"/>
      <c r="C32" s="918"/>
      <c r="D32" s="918"/>
      <c r="E32" s="918"/>
      <c r="F32" s="919"/>
      <c r="G32" s="917"/>
      <c r="H32" s="918"/>
      <c r="I32" s="918"/>
      <c r="J32" s="918"/>
      <c r="K32" s="919"/>
    </row>
    <row r="33" spans="1:11" x14ac:dyDescent="0.25">
      <c r="A33" s="917"/>
      <c r="B33" s="918"/>
      <c r="C33" s="918"/>
      <c r="D33" s="918"/>
      <c r="E33" s="918"/>
      <c r="F33" s="919"/>
      <c r="G33" s="917"/>
      <c r="H33" s="918"/>
      <c r="I33" s="918"/>
      <c r="J33" s="918"/>
      <c r="K33" s="919"/>
    </row>
    <row r="34" spans="1:11" x14ac:dyDescent="0.25">
      <c r="A34" s="917"/>
      <c r="B34" s="918"/>
      <c r="C34" s="918"/>
      <c r="D34" s="918"/>
      <c r="E34" s="918"/>
      <c r="F34" s="919"/>
      <c r="G34" s="917"/>
      <c r="H34" s="918"/>
      <c r="I34" s="918"/>
      <c r="J34" s="918"/>
      <c r="K34" s="919"/>
    </row>
    <row r="35" spans="1:11" ht="15.75" thickBot="1" x14ac:dyDescent="0.3">
      <c r="A35" s="917"/>
      <c r="B35" s="918"/>
      <c r="C35" s="918"/>
      <c r="D35" s="918"/>
      <c r="E35" s="918"/>
      <c r="F35" s="919"/>
      <c r="G35" s="917"/>
      <c r="H35" s="918"/>
      <c r="I35" s="918"/>
      <c r="J35" s="918"/>
      <c r="K35" s="919"/>
    </row>
    <row r="36" spans="1:11" x14ac:dyDescent="0.25">
      <c r="A36" s="1033" t="s">
        <v>815</v>
      </c>
      <c r="B36" s="953"/>
      <c r="C36" s="953"/>
      <c r="D36" s="953"/>
      <c r="E36" s="953"/>
      <c r="F36" s="954"/>
      <c r="G36" s="957" t="s">
        <v>861</v>
      </c>
      <c r="H36" s="958"/>
      <c r="I36" s="958"/>
      <c r="J36" s="958"/>
      <c r="K36" s="959"/>
    </row>
    <row r="37" spans="1:11" ht="15.75" thickBot="1" x14ac:dyDescent="0.3">
      <c r="A37" s="1034"/>
      <c r="B37" s="955"/>
      <c r="C37" s="955"/>
      <c r="D37" s="955"/>
      <c r="E37" s="955"/>
      <c r="F37" s="956"/>
      <c r="G37" s="960"/>
      <c r="H37" s="961"/>
      <c r="I37" s="961"/>
      <c r="J37" s="961"/>
      <c r="K37" s="962"/>
    </row>
    <row r="38" spans="1:11" x14ac:dyDescent="0.25">
      <c r="A38" s="920" t="s">
        <v>756</v>
      </c>
      <c r="B38" s="921"/>
      <c r="C38" s="921"/>
      <c r="D38" s="921"/>
      <c r="E38" s="921"/>
      <c r="F38" s="922"/>
      <c r="G38" s="920" t="s">
        <v>757</v>
      </c>
      <c r="H38" s="921"/>
      <c r="I38" s="921"/>
      <c r="J38" s="921"/>
      <c r="K38" s="922"/>
    </row>
    <row r="39" spans="1:11" x14ac:dyDescent="0.25">
      <c r="A39" s="917"/>
      <c r="B39" s="918"/>
      <c r="C39" s="918"/>
      <c r="D39" s="918"/>
      <c r="E39" s="918"/>
      <c r="F39" s="919"/>
      <c r="G39" s="917"/>
      <c r="H39" s="918"/>
      <c r="I39" s="918"/>
      <c r="J39" s="918"/>
      <c r="K39" s="919"/>
    </row>
    <row r="40" spans="1:11" x14ac:dyDescent="0.25">
      <c r="A40" s="917"/>
      <c r="B40" s="918"/>
      <c r="C40" s="918"/>
      <c r="D40" s="918"/>
      <c r="E40" s="918"/>
      <c r="F40" s="919"/>
      <c r="G40" s="917"/>
      <c r="H40" s="918"/>
      <c r="I40" s="918"/>
      <c r="J40" s="918"/>
      <c r="K40" s="919"/>
    </row>
    <row r="41" spans="1:11" x14ac:dyDescent="0.25">
      <c r="A41" s="917"/>
      <c r="B41" s="918"/>
      <c r="C41" s="918"/>
      <c r="D41" s="918"/>
      <c r="E41" s="918"/>
      <c r="F41" s="919"/>
      <c r="G41" s="917"/>
      <c r="H41" s="918"/>
      <c r="I41" s="918"/>
      <c r="J41" s="918"/>
      <c r="K41" s="919"/>
    </row>
    <row r="42" spans="1:11" x14ac:dyDescent="0.25">
      <c r="A42" s="917"/>
      <c r="B42" s="918"/>
      <c r="C42" s="918"/>
      <c r="D42" s="918"/>
      <c r="E42" s="918"/>
      <c r="F42" s="919"/>
      <c r="G42" s="917"/>
      <c r="H42" s="918"/>
      <c r="I42" s="918"/>
      <c r="J42" s="918"/>
      <c r="K42" s="919"/>
    </row>
    <row r="43" spans="1:11" x14ac:dyDescent="0.25">
      <c r="A43" s="917"/>
      <c r="B43" s="918"/>
      <c r="C43" s="918"/>
      <c r="D43" s="918"/>
      <c r="E43" s="918"/>
      <c r="F43" s="919"/>
      <c r="G43" s="917"/>
      <c r="H43" s="918"/>
      <c r="I43" s="918"/>
      <c r="J43" s="918"/>
      <c r="K43" s="919"/>
    </row>
    <row r="44" spans="1:11" x14ac:dyDescent="0.25">
      <c r="A44" s="917"/>
      <c r="B44" s="918"/>
      <c r="C44" s="918"/>
      <c r="D44" s="918"/>
      <c r="E44" s="918"/>
      <c r="F44" s="919"/>
      <c r="G44" s="917"/>
      <c r="H44" s="918"/>
      <c r="I44" s="918"/>
      <c r="J44" s="918"/>
      <c r="K44" s="919"/>
    </row>
    <row r="45" spans="1:11" x14ac:dyDescent="0.25">
      <c r="A45" s="917"/>
      <c r="B45" s="918"/>
      <c r="C45" s="918"/>
      <c r="D45" s="918"/>
      <c r="E45" s="918"/>
      <c r="F45" s="919"/>
      <c r="G45" s="917"/>
      <c r="H45" s="918"/>
      <c r="I45" s="918"/>
      <c r="J45" s="918"/>
      <c r="K45" s="919"/>
    </row>
    <row r="46" spans="1:11" x14ac:dyDescent="0.25">
      <c r="A46" s="917"/>
      <c r="B46" s="918"/>
      <c r="C46" s="918"/>
      <c r="D46" s="918"/>
      <c r="E46" s="918"/>
      <c r="F46" s="919"/>
      <c r="G46" s="917"/>
      <c r="H46" s="918"/>
      <c r="I46" s="918"/>
      <c r="J46" s="918"/>
      <c r="K46" s="919"/>
    </row>
    <row r="47" spans="1:11" x14ac:dyDescent="0.25">
      <c r="A47" s="917"/>
      <c r="B47" s="918"/>
      <c r="C47" s="918"/>
      <c r="D47" s="918"/>
      <c r="E47" s="918"/>
      <c r="F47" s="919"/>
      <c r="G47" s="917"/>
      <c r="H47" s="918"/>
      <c r="I47" s="918"/>
      <c r="J47" s="918"/>
      <c r="K47" s="919"/>
    </row>
    <row r="48" spans="1:11" x14ac:dyDescent="0.25">
      <c r="A48" s="917"/>
      <c r="B48" s="918"/>
      <c r="C48" s="918"/>
      <c r="D48" s="918"/>
      <c r="E48" s="918"/>
      <c r="F48" s="919"/>
      <c r="G48" s="917"/>
      <c r="H48" s="918"/>
      <c r="I48" s="918"/>
      <c r="J48" s="918"/>
      <c r="K48" s="919"/>
    </row>
    <row r="49" spans="1:11" x14ac:dyDescent="0.25">
      <c r="A49" s="917"/>
      <c r="B49" s="918"/>
      <c r="C49" s="918"/>
      <c r="D49" s="918"/>
      <c r="E49" s="918"/>
      <c r="F49" s="919"/>
      <c r="G49" s="917"/>
      <c r="H49" s="918"/>
      <c r="I49" s="918"/>
      <c r="J49" s="918"/>
      <c r="K49" s="919"/>
    </row>
    <row r="50" spans="1:11" x14ac:dyDescent="0.25">
      <c r="A50" s="917"/>
      <c r="B50" s="918"/>
      <c r="C50" s="918"/>
      <c r="D50" s="918"/>
      <c r="E50" s="918"/>
      <c r="F50" s="919"/>
      <c r="G50" s="917"/>
      <c r="H50" s="918"/>
      <c r="I50" s="918"/>
      <c r="J50" s="918"/>
      <c r="K50" s="919"/>
    </row>
    <row r="51" spans="1:11" ht="15.75" thickBot="1" x14ac:dyDescent="0.3">
      <c r="A51" s="917"/>
      <c r="B51" s="918"/>
      <c r="C51" s="918"/>
      <c r="D51" s="918"/>
      <c r="E51" s="918"/>
      <c r="F51" s="919"/>
      <c r="G51" s="917"/>
      <c r="H51" s="918"/>
      <c r="I51" s="918"/>
      <c r="J51" s="918"/>
      <c r="K51" s="919"/>
    </row>
    <row r="52" spans="1:11" x14ac:dyDescent="0.25">
      <c r="A52" s="957" t="s">
        <v>807</v>
      </c>
      <c r="B52" s="958"/>
      <c r="C52" s="958"/>
      <c r="D52" s="958"/>
      <c r="E52" s="958"/>
      <c r="F52" s="959"/>
      <c r="G52" s="957" t="s">
        <v>862</v>
      </c>
      <c r="H52" s="958"/>
      <c r="I52" s="958"/>
      <c r="J52" s="958"/>
      <c r="K52" s="959"/>
    </row>
    <row r="53" spans="1:11" ht="15.75" thickBot="1" x14ac:dyDescent="0.3">
      <c r="A53" s="960"/>
      <c r="B53" s="961"/>
      <c r="C53" s="961"/>
      <c r="D53" s="961"/>
      <c r="E53" s="961"/>
      <c r="F53" s="962"/>
      <c r="G53" s="960"/>
      <c r="H53" s="961"/>
      <c r="I53" s="961"/>
      <c r="J53" s="961"/>
      <c r="K53" s="962"/>
    </row>
    <row r="54" spans="1:11" x14ac:dyDescent="0.25">
      <c r="A54" s="917"/>
      <c r="B54" s="918"/>
      <c r="C54" s="918"/>
      <c r="D54" s="918"/>
      <c r="E54" s="918"/>
      <c r="F54" s="919"/>
      <c r="G54" s="917" t="s">
        <v>649</v>
      </c>
      <c r="H54" s="918"/>
      <c r="I54" s="918"/>
      <c r="J54" s="918"/>
      <c r="K54" s="919"/>
    </row>
    <row r="55" spans="1:11" x14ac:dyDescent="0.25">
      <c r="A55" s="917"/>
      <c r="B55" s="918"/>
      <c r="C55" s="918"/>
      <c r="D55" s="918"/>
      <c r="E55" s="918"/>
      <c r="F55" s="919"/>
      <c r="G55" s="917"/>
      <c r="H55" s="918"/>
      <c r="I55" s="918"/>
      <c r="J55" s="918"/>
      <c r="K55" s="919"/>
    </row>
    <row r="56" spans="1:11" x14ac:dyDescent="0.25">
      <c r="A56" s="917"/>
      <c r="B56" s="918"/>
      <c r="C56" s="918"/>
      <c r="D56" s="918"/>
      <c r="E56" s="918"/>
      <c r="F56" s="919"/>
      <c r="G56" s="917"/>
      <c r="H56" s="918"/>
      <c r="I56" s="918"/>
      <c r="J56" s="918"/>
      <c r="K56" s="919"/>
    </row>
    <row r="57" spans="1:11" x14ac:dyDescent="0.25">
      <c r="A57" s="917"/>
      <c r="B57" s="918"/>
      <c r="C57" s="918"/>
      <c r="D57" s="918"/>
      <c r="E57" s="918"/>
      <c r="F57" s="919"/>
      <c r="G57" s="917"/>
      <c r="H57" s="918"/>
      <c r="I57" s="918"/>
      <c r="J57" s="918"/>
      <c r="K57" s="919"/>
    </row>
    <row r="58" spans="1:11" x14ac:dyDescent="0.25">
      <c r="A58" s="917"/>
      <c r="B58" s="918"/>
      <c r="C58" s="918"/>
      <c r="D58" s="918"/>
      <c r="E58" s="918"/>
      <c r="F58" s="919"/>
      <c r="G58" s="917"/>
      <c r="H58" s="918"/>
      <c r="I58" s="918"/>
      <c r="J58" s="918"/>
      <c r="K58" s="919"/>
    </row>
    <row r="59" spans="1:11" x14ac:dyDescent="0.25">
      <c r="A59" s="917"/>
      <c r="B59" s="918"/>
      <c r="C59" s="918"/>
      <c r="D59" s="918"/>
      <c r="E59" s="918"/>
      <c r="F59" s="919"/>
      <c r="G59" s="917"/>
      <c r="H59" s="918"/>
      <c r="I59" s="918"/>
      <c r="J59" s="918"/>
      <c r="K59" s="919"/>
    </row>
    <row r="60" spans="1:11" x14ac:dyDescent="0.25">
      <c r="A60" s="917"/>
      <c r="B60" s="918"/>
      <c r="C60" s="918"/>
      <c r="D60" s="918"/>
      <c r="E60" s="918"/>
      <c r="F60" s="919"/>
      <c r="G60" s="917"/>
      <c r="H60" s="918"/>
      <c r="I60" s="918"/>
      <c r="J60" s="918"/>
      <c r="K60" s="919"/>
    </row>
    <row r="61" spans="1:11" x14ac:dyDescent="0.25">
      <c r="A61" s="917"/>
      <c r="B61" s="918"/>
      <c r="C61" s="918"/>
      <c r="D61" s="918"/>
      <c r="E61" s="918"/>
      <c r="F61" s="919"/>
      <c r="G61" s="917"/>
      <c r="H61" s="918"/>
      <c r="I61" s="918"/>
      <c r="J61" s="918"/>
      <c r="K61" s="919"/>
    </row>
    <row r="62" spans="1:11" x14ac:dyDescent="0.25">
      <c r="A62" s="917"/>
      <c r="B62" s="918"/>
      <c r="C62" s="918"/>
      <c r="D62" s="918"/>
      <c r="E62" s="918"/>
      <c r="F62" s="919"/>
      <c r="G62" s="917"/>
      <c r="H62" s="918"/>
      <c r="I62" s="918"/>
      <c r="J62" s="918"/>
      <c r="K62" s="919"/>
    </row>
    <row r="63" spans="1:11" x14ac:dyDescent="0.25">
      <c r="A63" s="917"/>
      <c r="B63" s="918"/>
      <c r="C63" s="918"/>
      <c r="D63" s="918"/>
      <c r="E63" s="918"/>
      <c r="F63" s="919"/>
      <c r="G63" s="917"/>
      <c r="H63" s="918"/>
      <c r="I63" s="918"/>
      <c r="J63" s="918"/>
      <c r="K63" s="919"/>
    </row>
    <row r="64" spans="1:11" x14ac:dyDescent="0.25">
      <c r="A64" s="917"/>
      <c r="B64" s="918"/>
      <c r="C64" s="918"/>
      <c r="D64" s="918"/>
      <c r="E64" s="918"/>
      <c r="F64" s="919"/>
      <c r="G64" s="917"/>
      <c r="H64" s="918"/>
      <c r="I64" s="918"/>
      <c r="J64" s="918"/>
      <c r="K64" s="919"/>
    </row>
    <row r="65" spans="1:11" x14ac:dyDescent="0.25">
      <c r="A65" s="917"/>
      <c r="B65" s="918"/>
      <c r="C65" s="918"/>
      <c r="D65" s="918"/>
      <c r="E65" s="918"/>
      <c r="F65" s="919"/>
      <c r="G65" s="917"/>
      <c r="H65" s="918"/>
      <c r="I65" s="918"/>
      <c r="J65" s="918"/>
      <c r="K65" s="919"/>
    </row>
    <row r="66" spans="1:11" x14ac:dyDescent="0.25">
      <c r="A66" s="917"/>
      <c r="B66" s="918"/>
      <c r="C66" s="918"/>
      <c r="D66" s="918"/>
      <c r="E66" s="918"/>
      <c r="F66" s="919"/>
      <c r="G66" s="917"/>
      <c r="H66" s="918"/>
      <c r="I66" s="918"/>
      <c r="J66" s="918"/>
      <c r="K66" s="919"/>
    </row>
    <row r="67" spans="1:11" ht="15.75" thickBot="1" x14ac:dyDescent="0.3">
      <c r="A67" s="917"/>
      <c r="B67" s="918"/>
      <c r="C67" s="918"/>
      <c r="D67" s="918"/>
      <c r="E67" s="918"/>
      <c r="F67" s="919"/>
      <c r="G67" s="917"/>
      <c r="H67" s="918"/>
      <c r="I67" s="918"/>
      <c r="J67" s="918"/>
      <c r="K67" s="919"/>
    </row>
    <row r="68" spans="1:11" x14ac:dyDescent="0.25">
      <c r="A68" s="1033" t="s">
        <v>956</v>
      </c>
      <c r="B68" s="953"/>
      <c r="C68" s="953"/>
      <c r="D68" s="953"/>
      <c r="E68" s="953"/>
      <c r="F68" s="954"/>
      <c r="G68" s="957" t="s">
        <v>957</v>
      </c>
      <c r="H68" s="958"/>
      <c r="I68" s="958"/>
      <c r="J68" s="958"/>
      <c r="K68" s="959"/>
    </row>
    <row r="69" spans="1:11" ht="15.75" thickBot="1" x14ac:dyDescent="0.3">
      <c r="A69" s="1034"/>
      <c r="B69" s="955"/>
      <c r="C69" s="955"/>
      <c r="D69" s="955"/>
      <c r="E69" s="955"/>
      <c r="F69" s="956"/>
      <c r="G69" s="960"/>
      <c r="H69" s="961"/>
      <c r="I69" s="961"/>
      <c r="J69" s="961"/>
      <c r="K69" s="962"/>
    </row>
    <row r="70" spans="1:11" x14ac:dyDescent="0.25">
      <c r="A70" s="920" t="s">
        <v>754</v>
      </c>
      <c r="B70" s="921"/>
      <c r="C70" s="921"/>
      <c r="D70" s="921"/>
      <c r="E70" s="921"/>
      <c r="F70" s="922"/>
      <c r="G70" s="920" t="s">
        <v>755</v>
      </c>
      <c r="H70" s="921"/>
      <c r="I70" s="921"/>
      <c r="J70" s="921"/>
      <c r="K70" s="922"/>
    </row>
    <row r="71" spans="1:11" x14ac:dyDescent="0.25">
      <c r="A71" s="917"/>
      <c r="B71" s="918"/>
      <c r="C71" s="918"/>
      <c r="D71" s="918"/>
      <c r="E71" s="918"/>
      <c r="F71" s="919"/>
      <c r="G71" s="917"/>
      <c r="H71" s="918"/>
      <c r="I71" s="918"/>
      <c r="J71" s="918"/>
      <c r="K71" s="919"/>
    </row>
    <row r="72" spans="1:11" x14ac:dyDescent="0.25">
      <c r="A72" s="917"/>
      <c r="B72" s="918"/>
      <c r="C72" s="918"/>
      <c r="D72" s="918"/>
      <c r="E72" s="918"/>
      <c r="F72" s="919"/>
      <c r="G72" s="917"/>
      <c r="H72" s="918"/>
      <c r="I72" s="918"/>
      <c r="J72" s="918"/>
      <c r="K72" s="919"/>
    </row>
    <row r="73" spans="1:11" x14ac:dyDescent="0.25">
      <c r="A73" s="917"/>
      <c r="B73" s="918"/>
      <c r="C73" s="918"/>
      <c r="D73" s="918"/>
      <c r="E73" s="918"/>
      <c r="F73" s="919"/>
      <c r="G73" s="917"/>
      <c r="H73" s="918"/>
      <c r="I73" s="918"/>
      <c r="J73" s="918"/>
      <c r="K73" s="919"/>
    </row>
    <row r="74" spans="1:11" x14ac:dyDescent="0.25">
      <c r="A74" s="917"/>
      <c r="B74" s="918"/>
      <c r="C74" s="918"/>
      <c r="D74" s="918"/>
      <c r="E74" s="918"/>
      <c r="F74" s="919"/>
      <c r="G74" s="917"/>
      <c r="H74" s="918"/>
      <c r="I74" s="918"/>
      <c r="J74" s="918"/>
      <c r="K74" s="919"/>
    </row>
    <row r="75" spans="1:11" x14ac:dyDescent="0.25">
      <c r="A75" s="917"/>
      <c r="B75" s="918"/>
      <c r="C75" s="918"/>
      <c r="D75" s="918"/>
      <c r="E75" s="918"/>
      <c r="F75" s="919"/>
      <c r="G75" s="917"/>
      <c r="H75" s="918"/>
      <c r="I75" s="918"/>
      <c r="J75" s="918"/>
      <c r="K75" s="919"/>
    </row>
    <row r="76" spans="1:11" x14ac:dyDescent="0.25">
      <c r="A76" s="917"/>
      <c r="B76" s="918"/>
      <c r="C76" s="918"/>
      <c r="D76" s="918"/>
      <c r="E76" s="918"/>
      <c r="F76" s="919"/>
      <c r="G76" s="917"/>
      <c r="H76" s="918"/>
      <c r="I76" s="918"/>
      <c r="J76" s="918"/>
      <c r="K76" s="919"/>
    </row>
    <row r="77" spans="1:11" x14ac:dyDescent="0.25">
      <c r="A77" s="917"/>
      <c r="B77" s="918"/>
      <c r="C77" s="918"/>
      <c r="D77" s="918"/>
      <c r="E77" s="918"/>
      <c r="F77" s="919"/>
      <c r="G77" s="917"/>
      <c r="H77" s="918"/>
      <c r="I77" s="918"/>
      <c r="J77" s="918"/>
      <c r="K77" s="919"/>
    </row>
    <row r="78" spans="1:11" x14ac:dyDescent="0.25">
      <c r="A78" s="917"/>
      <c r="B78" s="918"/>
      <c r="C78" s="918"/>
      <c r="D78" s="918"/>
      <c r="E78" s="918"/>
      <c r="F78" s="919"/>
      <c r="G78" s="917"/>
      <c r="H78" s="918"/>
      <c r="I78" s="918"/>
      <c r="J78" s="918"/>
      <c r="K78" s="919"/>
    </row>
    <row r="79" spans="1:11" x14ac:dyDescent="0.25">
      <c r="A79" s="917"/>
      <c r="B79" s="918"/>
      <c r="C79" s="918"/>
      <c r="D79" s="918"/>
      <c r="E79" s="918"/>
      <c r="F79" s="919"/>
      <c r="G79" s="917"/>
      <c r="H79" s="918"/>
      <c r="I79" s="918"/>
      <c r="J79" s="918"/>
      <c r="K79" s="919"/>
    </row>
    <row r="80" spans="1:11" x14ac:dyDescent="0.25">
      <c r="A80" s="917"/>
      <c r="B80" s="918"/>
      <c r="C80" s="918"/>
      <c r="D80" s="918"/>
      <c r="E80" s="918"/>
      <c r="F80" s="919"/>
      <c r="G80" s="917"/>
      <c r="H80" s="918"/>
      <c r="I80" s="918"/>
      <c r="J80" s="918"/>
      <c r="K80" s="919"/>
    </row>
    <row r="81" spans="1:11" x14ac:dyDescent="0.25">
      <c r="A81" s="917"/>
      <c r="B81" s="918"/>
      <c r="C81" s="918"/>
      <c r="D81" s="918"/>
      <c r="E81" s="918"/>
      <c r="F81" s="919"/>
      <c r="G81" s="917"/>
      <c r="H81" s="918"/>
      <c r="I81" s="918"/>
      <c r="J81" s="918"/>
      <c r="K81" s="919"/>
    </row>
    <row r="82" spans="1:11" x14ac:dyDescent="0.25">
      <c r="A82" s="917"/>
      <c r="B82" s="918"/>
      <c r="C82" s="918"/>
      <c r="D82" s="918"/>
      <c r="E82" s="918"/>
      <c r="F82" s="919"/>
      <c r="G82" s="917"/>
      <c r="H82" s="918"/>
      <c r="I82" s="918"/>
      <c r="J82" s="918"/>
      <c r="K82" s="919"/>
    </row>
    <row r="83" spans="1:11" ht="15.75" thickBot="1" x14ac:dyDescent="0.3">
      <c r="A83" s="917"/>
      <c r="B83" s="918"/>
      <c r="C83" s="918"/>
      <c r="D83" s="918"/>
      <c r="E83" s="918"/>
      <c r="F83" s="919"/>
      <c r="G83" s="917"/>
      <c r="H83" s="918"/>
      <c r="I83" s="918"/>
      <c r="J83" s="918"/>
      <c r="K83" s="919"/>
    </row>
    <row r="84" spans="1:11" x14ac:dyDescent="0.25">
      <c r="A84" s="1033" t="s">
        <v>958</v>
      </c>
      <c r="B84" s="953"/>
      <c r="C84" s="953"/>
      <c r="D84" s="953"/>
      <c r="E84" s="953"/>
      <c r="F84" s="954"/>
      <c r="G84" s="957" t="s">
        <v>959</v>
      </c>
      <c r="H84" s="958"/>
      <c r="I84" s="958"/>
      <c r="J84" s="958"/>
      <c r="K84" s="959"/>
    </row>
    <row r="85" spans="1:11" ht="15.75" thickBot="1" x14ac:dyDescent="0.3">
      <c r="A85" s="1034"/>
      <c r="B85" s="955"/>
      <c r="C85" s="955"/>
      <c r="D85" s="955"/>
      <c r="E85" s="955"/>
      <c r="F85" s="956"/>
      <c r="G85" s="960"/>
      <c r="H85" s="961"/>
      <c r="I85" s="961"/>
      <c r="J85" s="961"/>
      <c r="K85" s="962"/>
    </row>
    <row r="86" spans="1:11" x14ac:dyDescent="0.25">
      <c r="A86" s="920" t="s">
        <v>756</v>
      </c>
      <c r="B86" s="921"/>
      <c r="C86" s="921"/>
      <c r="D86" s="921"/>
      <c r="E86" s="921"/>
      <c r="F86" s="922"/>
      <c r="G86" s="920" t="s">
        <v>757</v>
      </c>
      <c r="H86" s="921"/>
      <c r="I86" s="921"/>
      <c r="J86" s="921"/>
      <c r="K86" s="922"/>
    </row>
    <row r="87" spans="1:11" x14ac:dyDescent="0.25">
      <c r="A87" s="917"/>
      <c r="B87" s="918"/>
      <c r="C87" s="918"/>
      <c r="D87" s="918"/>
      <c r="E87" s="918"/>
      <c r="F87" s="919"/>
      <c r="G87" s="917"/>
      <c r="H87" s="918"/>
      <c r="I87" s="918"/>
      <c r="J87" s="918"/>
      <c r="K87" s="919"/>
    </row>
    <row r="88" spans="1:11" x14ac:dyDescent="0.25">
      <c r="A88" s="917"/>
      <c r="B88" s="918"/>
      <c r="C88" s="918"/>
      <c r="D88" s="918"/>
      <c r="E88" s="918"/>
      <c r="F88" s="919"/>
      <c r="G88" s="917"/>
      <c r="H88" s="918"/>
      <c r="I88" s="918"/>
      <c r="J88" s="918"/>
      <c r="K88" s="919"/>
    </row>
    <row r="89" spans="1:11" x14ac:dyDescent="0.25">
      <c r="A89" s="917"/>
      <c r="B89" s="918"/>
      <c r="C89" s="918"/>
      <c r="D89" s="918"/>
      <c r="E89" s="918"/>
      <c r="F89" s="919"/>
      <c r="G89" s="917"/>
      <c r="H89" s="918"/>
      <c r="I89" s="918"/>
      <c r="J89" s="918"/>
      <c r="K89" s="919"/>
    </row>
    <row r="90" spans="1:11" x14ac:dyDescent="0.25">
      <c r="A90" s="917"/>
      <c r="B90" s="918"/>
      <c r="C90" s="918"/>
      <c r="D90" s="918"/>
      <c r="E90" s="918"/>
      <c r="F90" s="919"/>
      <c r="G90" s="917"/>
      <c r="H90" s="918"/>
      <c r="I90" s="918"/>
      <c r="J90" s="918"/>
      <c r="K90" s="919"/>
    </row>
    <row r="91" spans="1:11" x14ac:dyDescent="0.25">
      <c r="A91" s="917"/>
      <c r="B91" s="918"/>
      <c r="C91" s="918"/>
      <c r="D91" s="918"/>
      <c r="E91" s="918"/>
      <c r="F91" s="919"/>
      <c r="G91" s="917"/>
      <c r="H91" s="918"/>
      <c r="I91" s="918"/>
      <c r="J91" s="918"/>
      <c r="K91" s="919"/>
    </row>
    <row r="92" spans="1:11" x14ac:dyDescent="0.25">
      <c r="A92" s="917"/>
      <c r="B92" s="918"/>
      <c r="C92" s="918"/>
      <c r="D92" s="918"/>
      <c r="E92" s="918"/>
      <c r="F92" s="919"/>
      <c r="G92" s="917"/>
      <c r="H92" s="918"/>
      <c r="I92" s="918"/>
      <c r="J92" s="918"/>
      <c r="K92" s="919"/>
    </row>
    <row r="93" spans="1:11" x14ac:dyDescent="0.25">
      <c r="A93" s="917"/>
      <c r="B93" s="918"/>
      <c r="C93" s="918"/>
      <c r="D93" s="918"/>
      <c r="E93" s="918"/>
      <c r="F93" s="919"/>
      <c r="G93" s="917"/>
      <c r="H93" s="918"/>
      <c r="I93" s="918"/>
      <c r="J93" s="918"/>
      <c r="K93" s="919"/>
    </row>
    <row r="94" spans="1:11" x14ac:dyDescent="0.25">
      <c r="A94" s="917"/>
      <c r="B94" s="918"/>
      <c r="C94" s="918"/>
      <c r="D94" s="918"/>
      <c r="E94" s="918"/>
      <c r="F94" s="919"/>
      <c r="G94" s="917"/>
      <c r="H94" s="918"/>
      <c r="I94" s="918"/>
      <c r="J94" s="918"/>
      <c r="K94" s="919"/>
    </row>
    <row r="95" spans="1:11" x14ac:dyDescent="0.25">
      <c r="A95" s="917"/>
      <c r="B95" s="918"/>
      <c r="C95" s="918"/>
      <c r="D95" s="918"/>
      <c r="E95" s="918"/>
      <c r="F95" s="919"/>
      <c r="G95" s="917"/>
      <c r="H95" s="918"/>
      <c r="I95" s="918"/>
      <c r="J95" s="918"/>
      <c r="K95" s="919"/>
    </row>
    <row r="96" spans="1:11" x14ac:dyDescent="0.25">
      <c r="A96" s="917"/>
      <c r="B96" s="918"/>
      <c r="C96" s="918"/>
      <c r="D96" s="918"/>
      <c r="E96" s="918"/>
      <c r="F96" s="919"/>
      <c r="G96" s="917"/>
      <c r="H96" s="918"/>
      <c r="I96" s="918"/>
      <c r="J96" s="918"/>
      <c r="K96" s="919"/>
    </row>
    <row r="97" spans="1:11" x14ac:dyDescent="0.25">
      <c r="A97" s="917"/>
      <c r="B97" s="918"/>
      <c r="C97" s="918"/>
      <c r="D97" s="918"/>
      <c r="E97" s="918"/>
      <c r="F97" s="919"/>
      <c r="G97" s="917"/>
      <c r="H97" s="918"/>
      <c r="I97" s="918"/>
      <c r="J97" s="918"/>
      <c r="K97" s="919"/>
    </row>
    <row r="98" spans="1:11" x14ac:dyDescent="0.25">
      <c r="A98" s="917"/>
      <c r="B98" s="918"/>
      <c r="C98" s="918"/>
      <c r="D98" s="918"/>
      <c r="E98" s="918"/>
      <c r="F98" s="919"/>
      <c r="G98" s="917"/>
      <c r="H98" s="918"/>
      <c r="I98" s="918"/>
      <c r="J98" s="918"/>
      <c r="K98" s="919"/>
    </row>
    <row r="99" spans="1:11" ht="15.75" thickBot="1" x14ac:dyDescent="0.3">
      <c r="A99" s="917"/>
      <c r="B99" s="918"/>
      <c r="C99" s="918"/>
      <c r="D99" s="918"/>
      <c r="E99" s="918"/>
      <c r="F99" s="919"/>
      <c r="G99" s="917"/>
      <c r="H99" s="918"/>
      <c r="I99" s="918"/>
      <c r="J99" s="918"/>
      <c r="K99" s="919"/>
    </row>
    <row r="100" spans="1:11" x14ac:dyDescent="0.25">
      <c r="A100" s="957" t="s">
        <v>960</v>
      </c>
      <c r="B100" s="958"/>
      <c r="C100" s="958"/>
      <c r="D100" s="958"/>
      <c r="E100" s="958"/>
      <c r="F100" s="959"/>
      <c r="G100" s="957" t="s">
        <v>961</v>
      </c>
      <c r="H100" s="958"/>
      <c r="I100" s="958"/>
      <c r="J100" s="958"/>
      <c r="K100" s="959"/>
    </row>
    <row r="101" spans="1:11" ht="15.75" thickBot="1" x14ac:dyDescent="0.3">
      <c r="A101" s="960"/>
      <c r="B101" s="961"/>
      <c r="C101" s="961"/>
      <c r="D101" s="961"/>
      <c r="E101" s="961"/>
      <c r="F101" s="962"/>
      <c r="G101" s="960"/>
      <c r="H101" s="961"/>
      <c r="I101" s="961"/>
      <c r="J101" s="961"/>
      <c r="K101" s="962"/>
    </row>
    <row r="102" spans="1:11" x14ac:dyDescent="0.25">
      <c r="A102" s="917" t="s">
        <v>648</v>
      </c>
      <c r="B102" s="918"/>
      <c r="C102" s="918"/>
      <c r="D102" s="918"/>
      <c r="E102" s="918"/>
      <c r="F102" s="919"/>
      <c r="G102" s="917" t="s">
        <v>649</v>
      </c>
      <c r="H102" s="918"/>
      <c r="I102" s="918"/>
      <c r="J102" s="918"/>
      <c r="K102" s="919"/>
    </row>
    <row r="103" spans="1:11" x14ac:dyDescent="0.25">
      <c r="A103" s="917"/>
      <c r="B103" s="918"/>
      <c r="C103" s="918"/>
      <c r="D103" s="918"/>
      <c r="E103" s="918"/>
      <c r="F103" s="919"/>
      <c r="G103" s="917"/>
      <c r="H103" s="918"/>
      <c r="I103" s="918"/>
      <c r="J103" s="918"/>
      <c r="K103" s="919"/>
    </row>
    <row r="104" spans="1:11" x14ac:dyDescent="0.25">
      <c r="A104" s="917"/>
      <c r="B104" s="918"/>
      <c r="C104" s="918"/>
      <c r="D104" s="918"/>
      <c r="E104" s="918"/>
      <c r="F104" s="919"/>
      <c r="G104" s="917"/>
      <c r="H104" s="918"/>
      <c r="I104" s="918"/>
      <c r="J104" s="918"/>
      <c r="K104" s="919"/>
    </row>
    <row r="105" spans="1:11" x14ac:dyDescent="0.25">
      <c r="A105" s="917"/>
      <c r="B105" s="918"/>
      <c r="C105" s="918"/>
      <c r="D105" s="918"/>
      <c r="E105" s="918"/>
      <c r="F105" s="919"/>
      <c r="G105" s="917"/>
      <c r="H105" s="918"/>
      <c r="I105" s="918"/>
      <c r="J105" s="918"/>
      <c r="K105" s="919"/>
    </row>
    <row r="106" spans="1:11" x14ac:dyDescent="0.25">
      <c r="A106" s="917"/>
      <c r="B106" s="918"/>
      <c r="C106" s="918"/>
      <c r="D106" s="918"/>
      <c r="E106" s="918"/>
      <c r="F106" s="919"/>
      <c r="G106" s="917"/>
      <c r="H106" s="918"/>
      <c r="I106" s="918"/>
      <c r="J106" s="918"/>
      <c r="K106" s="919"/>
    </row>
    <row r="107" spans="1:11" x14ac:dyDescent="0.25">
      <c r="A107" s="917"/>
      <c r="B107" s="918"/>
      <c r="C107" s="918"/>
      <c r="D107" s="918"/>
      <c r="E107" s="918"/>
      <c r="F107" s="919"/>
      <c r="G107" s="917"/>
      <c r="H107" s="918"/>
      <c r="I107" s="918"/>
      <c r="J107" s="918"/>
      <c r="K107" s="919"/>
    </row>
    <row r="108" spans="1:11" x14ac:dyDescent="0.25">
      <c r="A108" s="917"/>
      <c r="B108" s="918"/>
      <c r="C108" s="918"/>
      <c r="D108" s="918"/>
      <c r="E108" s="918"/>
      <c r="F108" s="919"/>
      <c r="G108" s="917"/>
      <c r="H108" s="918"/>
      <c r="I108" s="918"/>
      <c r="J108" s="918"/>
      <c r="K108" s="919"/>
    </row>
    <row r="109" spans="1:11" x14ac:dyDescent="0.25">
      <c r="A109" s="917"/>
      <c r="B109" s="918"/>
      <c r="C109" s="918"/>
      <c r="D109" s="918"/>
      <c r="E109" s="918"/>
      <c r="F109" s="919"/>
      <c r="G109" s="917"/>
      <c r="H109" s="918"/>
      <c r="I109" s="918"/>
      <c r="J109" s="918"/>
      <c r="K109" s="919"/>
    </row>
    <row r="110" spans="1:11" x14ac:dyDescent="0.25">
      <c r="A110" s="917"/>
      <c r="B110" s="918"/>
      <c r="C110" s="918"/>
      <c r="D110" s="918"/>
      <c r="E110" s="918"/>
      <c r="F110" s="919"/>
      <c r="G110" s="917"/>
      <c r="H110" s="918"/>
      <c r="I110" s="918"/>
      <c r="J110" s="918"/>
      <c r="K110" s="919"/>
    </row>
    <row r="111" spans="1:11" x14ac:dyDescent="0.25">
      <c r="A111" s="917"/>
      <c r="B111" s="918"/>
      <c r="C111" s="918"/>
      <c r="D111" s="918"/>
      <c r="E111" s="918"/>
      <c r="F111" s="919"/>
      <c r="G111" s="917"/>
      <c r="H111" s="918"/>
      <c r="I111" s="918"/>
      <c r="J111" s="918"/>
      <c r="K111" s="919"/>
    </row>
    <row r="112" spans="1:11" x14ac:dyDescent="0.25">
      <c r="A112" s="917"/>
      <c r="B112" s="918"/>
      <c r="C112" s="918"/>
      <c r="D112" s="918"/>
      <c r="E112" s="918"/>
      <c r="F112" s="919"/>
      <c r="G112" s="917"/>
      <c r="H112" s="918"/>
      <c r="I112" s="918"/>
      <c r="J112" s="918"/>
      <c r="K112" s="919"/>
    </row>
    <row r="113" spans="1:11" x14ac:dyDescent="0.25">
      <c r="A113" s="917"/>
      <c r="B113" s="918"/>
      <c r="C113" s="918"/>
      <c r="D113" s="918"/>
      <c r="E113" s="918"/>
      <c r="F113" s="919"/>
      <c r="G113" s="917"/>
      <c r="H113" s="918"/>
      <c r="I113" s="918"/>
      <c r="J113" s="918"/>
      <c r="K113" s="919"/>
    </row>
    <row r="114" spans="1:11" x14ac:dyDescent="0.25">
      <c r="A114" s="917"/>
      <c r="B114" s="918"/>
      <c r="C114" s="918"/>
      <c r="D114" s="918"/>
      <c r="E114" s="918"/>
      <c r="F114" s="919"/>
      <c r="G114" s="917"/>
      <c r="H114" s="918"/>
      <c r="I114" s="918"/>
      <c r="J114" s="918"/>
      <c r="K114" s="919"/>
    </row>
    <row r="115" spans="1:11" ht="15.75" thickBot="1" x14ac:dyDescent="0.3">
      <c r="A115" s="917"/>
      <c r="B115" s="918"/>
      <c r="C115" s="918"/>
      <c r="D115" s="918"/>
      <c r="E115" s="918"/>
      <c r="F115" s="919"/>
      <c r="G115" s="917"/>
      <c r="H115" s="918"/>
      <c r="I115" s="918"/>
      <c r="J115" s="918"/>
      <c r="K115" s="919"/>
    </row>
    <row r="116" spans="1:11" x14ac:dyDescent="0.25">
      <c r="A116" s="1033" t="s">
        <v>962</v>
      </c>
      <c r="B116" s="953"/>
      <c r="C116" s="953"/>
      <c r="D116" s="953"/>
      <c r="E116" s="953"/>
      <c r="F116" s="954"/>
      <c r="G116" s="957" t="s">
        <v>963</v>
      </c>
      <c r="H116" s="958"/>
      <c r="I116" s="958"/>
      <c r="J116" s="958"/>
      <c r="K116" s="959"/>
    </row>
    <row r="117" spans="1:11" ht="15.75" thickBot="1" x14ac:dyDescent="0.3">
      <c r="A117" s="1034"/>
      <c r="B117" s="955"/>
      <c r="C117" s="955"/>
      <c r="D117" s="955"/>
      <c r="E117" s="955"/>
      <c r="F117" s="956"/>
      <c r="G117" s="960"/>
      <c r="H117" s="961"/>
      <c r="I117" s="961"/>
      <c r="J117" s="961"/>
      <c r="K117" s="962"/>
    </row>
    <row r="118" spans="1:11" x14ac:dyDescent="0.25">
      <c r="A118" s="920" t="s">
        <v>754</v>
      </c>
      <c r="B118" s="921"/>
      <c r="C118" s="921"/>
      <c r="D118" s="921"/>
      <c r="E118" s="921"/>
      <c r="F118" s="922"/>
      <c r="G118" s="920" t="s">
        <v>755</v>
      </c>
      <c r="H118" s="921"/>
      <c r="I118" s="921"/>
      <c r="J118" s="921"/>
      <c r="K118" s="922"/>
    </row>
    <row r="119" spans="1:11" x14ac:dyDescent="0.25">
      <c r="A119" s="917"/>
      <c r="B119" s="918"/>
      <c r="C119" s="918"/>
      <c r="D119" s="918"/>
      <c r="E119" s="918"/>
      <c r="F119" s="919"/>
      <c r="G119" s="917"/>
      <c r="H119" s="918"/>
      <c r="I119" s="918"/>
      <c r="J119" s="918"/>
      <c r="K119" s="919"/>
    </row>
    <row r="120" spans="1:11" x14ac:dyDescent="0.25">
      <c r="A120" s="917"/>
      <c r="B120" s="918"/>
      <c r="C120" s="918"/>
      <c r="D120" s="918"/>
      <c r="E120" s="918"/>
      <c r="F120" s="919"/>
      <c r="G120" s="917"/>
      <c r="H120" s="918"/>
      <c r="I120" s="918"/>
      <c r="J120" s="918"/>
      <c r="K120" s="919"/>
    </row>
    <row r="121" spans="1:11" x14ac:dyDescent="0.25">
      <c r="A121" s="917"/>
      <c r="B121" s="918"/>
      <c r="C121" s="918"/>
      <c r="D121" s="918"/>
      <c r="E121" s="918"/>
      <c r="F121" s="919"/>
      <c r="G121" s="917"/>
      <c r="H121" s="918"/>
      <c r="I121" s="918"/>
      <c r="J121" s="918"/>
      <c r="K121" s="919"/>
    </row>
    <row r="122" spans="1:11" x14ac:dyDescent="0.25">
      <c r="A122" s="917"/>
      <c r="B122" s="918"/>
      <c r="C122" s="918"/>
      <c r="D122" s="918"/>
      <c r="E122" s="918"/>
      <c r="F122" s="919"/>
      <c r="G122" s="917"/>
      <c r="H122" s="918"/>
      <c r="I122" s="918"/>
      <c r="J122" s="918"/>
      <c r="K122" s="919"/>
    </row>
    <row r="123" spans="1:11" x14ac:dyDescent="0.25">
      <c r="A123" s="917"/>
      <c r="B123" s="918"/>
      <c r="C123" s="918"/>
      <c r="D123" s="918"/>
      <c r="E123" s="918"/>
      <c r="F123" s="919"/>
      <c r="G123" s="917"/>
      <c r="H123" s="918"/>
      <c r="I123" s="918"/>
      <c r="J123" s="918"/>
      <c r="K123" s="919"/>
    </row>
    <row r="124" spans="1:11" x14ac:dyDescent="0.25">
      <c r="A124" s="917"/>
      <c r="B124" s="918"/>
      <c r="C124" s="918"/>
      <c r="D124" s="918"/>
      <c r="E124" s="918"/>
      <c r="F124" s="919"/>
      <c r="G124" s="917"/>
      <c r="H124" s="918"/>
      <c r="I124" s="918"/>
      <c r="J124" s="918"/>
      <c r="K124" s="919"/>
    </row>
    <row r="125" spans="1:11" x14ac:dyDescent="0.25">
      <c r="A125" s="917"/>
      <c r="B125" s="918"/>
      <c r="C125" s="918"/>
      <c r="D125" s="918"/>
      <c r="E125" s="918"/>
      <c r="F125" s="919"/>
      <c r="G125" s="917"/>
      <c r="H125" s="918"/>
      <c r="I125" s="918"/>
      <c r="J125" s="918"/>
      <c r="K125" s="919"/>
    </row>
    <row r="126" spans="1:11" x14ac:dyDescent="0.25">
      <c r="A126" s="917"/>
      <c r="B126" s="918"/>
      <c r="C126" s="918"/>
      <c r="D126" s="918"/>
      <c r="E126" s="918"/>
      <c r="F126" s="919"/>
      <c r="G126" s="917"/>
      <c r="H126" s="918"/>
      <c r="I126" s="918"/>
      <c r="J126" s="918"/>
      <c r="K126" s="919"/>
    </row>
    <row r="127" spans="1:11" x14ac:dyDescent="0.25">
      <c r="A127" s="917"/>
      <c r="B127" s="918"/>
      <c r="C127" s="918"/>
      <c r="D127" s="918"/>
      <c r="E127" s="918"/>
      <c r="F127" s="919"/>
      <c r="G127" s="917"/>
      <c r="H127" s="918"/>
      <c r="I127" s="918"/>
      <c r="J127" s="918"/>
      <c r="K127" s="919"/>
    </row>
    <row r="128" spans="1:11" x14ac:dyDescent="0.25">
      <c r="A128" s="917"/>
      <c r="B128" s="918"/>
      <c r="C128" s="918"/>
      <c r="D128" s="918"/>
      <c r="E128" s="918"/>
      <c r="F128" s="919"/>
      <c r="G128" s="917"/>
      <c r="H128" s="918"/>
      <c r="I128" s="918"/>
      <c r="J128" s="918"/>
      <c r="K128" s="919"/>
    </row>
    <row r="129" spans="1:11" x14ac:dyDescent="0.25">
      <c r="A129" s="917"/>
      <c r="B129" s="918"/>
      <c r="C129" s="918"/>
      <c r="D129" s="918"/>
      <c r="E129" s="918"/>
      <c r="F129" s="919"/>
      <c r="G129" s="917"/>
      <c r="H129" s="918"/>
      <c r="I129" s="918"/>
      <c r="J129" s="918"/>
      <c r="K129" s="919"/>
    </row>
    <row r="130" spans="1:11" x14ac:dyDescent="0.25">
      <c r="A130" s="917"/>
      <c r="B130" s="918"/>
      <c r="C130" s="918"/>
      <c r="D130" s="918"/>
      <c r="E130" s="918"/>
      <c r="F130" s="919"/>
      <c r="G130" s="917"/>
      <c r="H130" s="918"/>
      <c r="I130" s="918"/>
      <c r="J130" s="918"/>
      <c r="K130" s="919"/>
    </row>
    <row r="131" spans="1:11" ht="15.75" thickBot="1" x14ac:dyDescent="0.3">
      <c r="A131" s="917"/>
      <c r="B131" s="918"/>
      <c r="C131" s="918"/>
      <c r="D131" s="918"/>
      <c r="E131" s="918"/>
      <c r="F131" s="919"/>
      <c r="G131" s="917"/>
      <c r="H131" s="918"/>
      <c r="I131" s="918"/>
      <c r="J131" s="918"/>
      <c r="K131" s="919"/>
    </row>
    <row r="132" spans="1:11" x14ac:dyDescent="0.25">
      <c r="A132" s="1033" t="s">
        <v>964</v>
      </c>
      <c r="B132" s="953"/>
      <c r="C132" s="953"/>
      <c r="D132" s="953"/>
      <c r="E132" s="953"/>
      <c r="F132" s="954"/>
      <c r="G132" s="957" t="s">
        <v>965</v>
      </c>
      <c r="H132" s="958"/>
      <c r="I132" s="958"/>
      <c r="J132" s="958"/>
      <c r="K132" s="959"/>
    </row>
    <row r="133" spans="1:11" ht="15.75" thickBot="1" x14ac:dyDescent="0.3">
      <c r="A133" s="1034"/>
      <c r="B133" s="955"/>
      <c r="C133" s="955"/>
      <c r="D133" s="955"/>
      <c r="E133" s="955"/>
      <c r="F133" s="956"/>
      <c r="G133" s="960"/>
      <c r="H133" s="961"/>
      <c r="I133" s="961"/>
      <c r="J133" s="961"/>
      <c r="K133" s="962"/>
    </row>
    <row r="134" spans="1:11" x14ac:dyDescent="0.25">
      <c r="A134" s="920" t="s">
        <v>756</v>
      </c>
      <c r="B134" s="921"/>
      <c r="C134" s="921"/>
      <c r="D134" s="921"/>
      <c r="E134" s="921"/>
      <c r="F134" s="922"/>
      <c r="G134" s="920"/>
      <c r="H134" s="921"/>
      <c r="I134" s="921"/>
      <c r="J134" s="921"/>
      <c r="K134" s="922"/>
    </row>
    <row r="135" spans="1:11" x14ac:dyDescent="0.25">
      <c r="A135" s="917"/>
      <c r="B135" s="918"/>
      <c r="C135" s="918"/>
      <c r="D135" s="918"/>
      <c r="E135" s="918"/>
      <c r="F135" s="919"/>
      <c r="G135" s="917"/>
      <c r="H135" s="918"/>
      <c r="I135" s="918"/>
      <c r="J135" s="918"/>
      <c r="K135" s="919"/>
    </row>
    <row r="136" spans="1:11" x14ac:dyDescent="0.25">
      <c r="A136" s="917"/>
      <c r="B136" s="918"/>
      <c r="C136" s="918"/>
      <c r="D136" s="918"/>
      <c r="E136" s="918"/>
      <c r="F136" s="919"/>
      <c r="G136" s="917"/>
      <c r="H136" s="918"/>
      <c r="I136" s="918"/>
      <c r="J136" s="918"/>
      <c r="K136" s="919"/>
    </row>
    <row r="137" spans="1:11" x14ac:dyDescent="0.25">
      <c r="A137" s="917"/>
      <c r="B137" s="918"/>
      <c r="C137" s="918"/>
      <c r="D137" s="918"/>
      <c r="E137" s="918"/>
      <c r="F137" s="919"/>
      <c r="G137" s="917"/>
      <c r="H137" s="918"/>
      <c r="I137" s="918"/>
      <c r="J137" s="918"/>
      <c r="K137" s="919"/>
    </row>
    <row r="138" spans="1:11" x14ac:dyDescent="0.25">
      <c r="A138" s="917"/>
      <c r="B138" s="918"/>
      <c r="C138" s="918"/>
      <c r="D138" s="918"/>
      <c r="E138" s="918"/>
      <c r="F138" s="919"/>
      <c r="G138" s="917"/>
      <c r="H138" s="918"/>
      <c r="I138" s="918"/>
      <c r="J138" s="918"/>
      <c r="K138" s="919"/>
    </row>
    <row r="139" spans="1:11" x14ac:dyDescent="0.25">
      <c r="A139" s="917"/>
      <c r="B139" s="918"/>
      <c r="C139" s="918"/>
      <c r="D139" s="918"/>
      <c r="E139" s="918"/>
      <c r="F139" s="919"/>
      <c r="G139" s="917"/>
      <c r="H139" s="918"/>
      <c r="I139" s="918"/>
      <c r="J139" s="918"/>
      <c r="K139" s="919"/>
    </row>
    <row r="140" spans="1:11" x14ac:dyDescent="0.25">
      <c r="A140" s="917"/>
      <c r="B140" s="918"/>
      <c r="C140" s="918"/>
      <c r="D140" s="918"/>
      <c r="E140" s="918"/>
      <c r="F140" s="919"/>
      <c r="G140" s="917"/>
      <c r="H140" s="918"/>
      <c r="I140" s="918"/>
      <c r="J140" s="918"/>
      <c r="K140" s="919"/>
    </row>
    <row r="141" spans="1:11" x14ac:dyDescent="0.25">
      <c r="A141" s="917"/>
      <c r="B141" s="918"/>
      <c r="C141" s="918"/>
      <c r="D141" s="918"/>
      <c r="E141" s="918"/>
      <c r="F141" s="919"/>
      <c r="G141" s="917"/>
      <c r="H141" s="918"/>
      <c r="I141" s="918"/>
      <c r="J141" s="918"/>
      <c r="K141" s="919"/>
    </row>
    <row r="142" spans="1:11" x14ac:dyDescent="0.25">
      <c r="A142" s="917"/>
      <c r="B142" s="918"/>
      <c r="C142" s="918"/>
      <c r="D142" s="918"/>
      <c r="E142" s="918"/>
      <c r="F142" s="919"/>
      <c r="G142" s="917"/>
      <c r="H142" s="918"/>
      <c r="I142" s="918"/>
      <c r="J142" s="918"/>
      <c r="K142" s="919"/>
    </row>
    <row r="143" spans="1:11" x14ac:dyDescent="0.25">
      <c r="A143" s="917"/>
      <c r="B143" s="918"/>
      <c r="C143" s="918"/>
      <c r="D143" s="918"/>
      <c r="E143" s="918"/>
      <c r="F143" s="919"/>
      <c r="G143" s="917"/>
      <c r="H143" s="918"/>
      <c r="I143" s="918"/>
      <c r="J143" s="918"/>
      <c r="K143" s="919"/>
    </row>
    <row r="144" spans="1:11" x14ac:dyDescent="0.25">
      <c r="A144" s="917"/>
      <c r="B144" s="918"/>
      <c r="C144" s="918"/>
      <c r="D144" s="918"/>
      <c r="E144" s="918"/>
      <c r="F144" s="919"/>
      <c r="G144" s="917"/>
      <c r="H144" s="918"/>
      <c r="I144" s="918"/>
      <c r="J144" s="918"/>
      <c r="K144" s="919"/>
    </row>
    <row r="145" spans="1:11" x14ac:dyDescent="0.25">
      <c r="A145" s="917"/>
      <c r="B145" s="918"/>
      <c r="C145" s="918"/>
      <c r="D145" s="918"/>
      <c r="E145" s="918"/>
      <c r="F145" s="919"/>
      <c r="G145" s="917"/>
      <c r="H145" s="918"/>
      <c r="I145" s="918"/>
      <c r="J145" s="918"/>
      <c r="K145" s="919"/>
    </row>
    <row r="146" spans="1:11" x14ac:dyDescent="0.25">
      <c r="A146" s="917"/>
      <c r="B146" s="918"/>
      <c r="C146" s="918"/>
      <c r="D146" s="918"/>
      <c r="E146" s="918"/>
      <c r="F146" s="919"/>
      <c r="G146" s="917"/>
      <c r="H146" s="918"/>
      <c r="I146" s="918"/>
      <c r="J146" s="918"/>
      <c r="K146" s="919"/>
    </row>
    <row r="147" spans="1:11" ht="15.75" thickBot="1" x14ac:dyDescent="0.3">
      <c r="A147" s="917"/>
      <c r="B147" s="918"/>
      <c r="C147" s="918"/>
      <c r="D147" s="918"/>
      <c r="E147" s="918"/>
      <c r="F147" s="919"/>
      <c r="G147" s="917"/>
      <c r="H147" s="918"/>
      <c r="I147" s="918"/>
      <c r="J147" s="918"/>
      <c r="K147" s="919"/>
    </row>
    <row r="148" spans="1:11" x14ac:dyDescent="0.25">
      <c r="A148" s="957" t="s">
        <v>863</v>
      </c>
      <c r="B148" s="958"/>
      <c r="C148" s="958"/>
      <c r="D148" s="958"/>
      <c r="E148" s="958"/>
      <c r="F148" s="959"/>
      <c r="G148" s="957" t="s">
        <v>966</v>
      </c>
      <c r="H148" s="958"/>
      <c r="I148" s="958"/>
      <c r="J148" s="958"/>
      <c r="K148" s="959"/>
    </row>
    <row r="149" spans="1:11" ht="15.75" thickBot="1" x14ac:dyDescent="0.3">
      <c r="A149" s="960"/>
      <c r="B149" s="961"/>
      <c r="C149" s="961"/>
      <c r="D149" s="961"/>
      <c r="E149" s="961"/>
      <c r="F149" s="962"/>
      <c r="G149" s="960"/>
      <c r="H149" s="961"/>
      <c r="I149" s="961"/>
      <c r="J149" s="961"/>
      <c r="K149" s="962"/>
    </row>
    <row r="150" spans="1:11" x14ac:dyDescent="0.25">
      <c r="A150" s="917"/>
      <c r="B150" s="918"/>
      <c r="C150" s="918"/>
      <c r="D150" s="918"/>
      <c r="E150" s="918"/>
      <c r="F150" s="919"/>
      <c r="G150" s="917" t="s">
        <v>649</v>
      </c>
      <c r="H150" s="918"/>
      <c r="I150" s="918"/>
      <c r="J150" s="918"/>
      <c r="K150" s="919"/>
    </row>
    <row r="151" spans="1:11" x14ac:dyDescent="0.25">
      <c r="A151" s="917"/>
      <c r="B151" s="918"/>
      <c r="C151" s="918"/>
      <c r="D151" s="918"/>
      <c r="E151" s="918"/>
      <c r="F151" s="919"/>
      <c r="G151" s="917"/>
      <c r="H151" s="918"/>
      <c r="I151" s="918"/>
      <c r="J151" s="918"/>
      <c r="K151" s="919"/>
    </row>
    <row r="152" spans="1:11" x14ac:dyDescent="0.25">
      <c r="A152" s="917"/>
      <c r="B152" s="918"/>
      <c r="C152" s="918"/>
      <c r="D152" s="918"/>
      <c r="E152" s="918"/>
      <c r="F152" s="919"/>
      <c r="G152" s="917"/>
      <c r="H152" s="918"/>
      <c r="I152" s="918"/>
      <c r="J152" s="918"/>
      <c r="K152" s="919"/>
    </row>
    <row r="153" spans="1:11" x14ac:dyDescent="0.25">
      <c r="A153" s="917"/>
      <c r="B153" s="918"/>
      <c r="C153" s="918"/>
      <c r="D153" s="918"/>
      <c r="E153" s="918"/>
      <c r="F153" s="919"/>
      <c r="G153" s="917"/>
      <c r="H153" s="918"/>
      <c r="I153" s="918"/>
      <c r="J153" s="918"/>
      <c r="K153" s="919"/>
    </row>
    <row r="154" spans="1:11" x14ac:dyDescent="0.25">
      <c r="A154" s="917"/>
      <c r="B154" s="918"/>
      <c r="C154" s="918"/>
      <c r="D154" s="918"/>
      <c r="E154" s="918"/>
      <c r="F154" s="919"/>
      <c r="G154" s="917"/>
      <c r="H154" s="918"/>
      <c r="I154" s="918"/>
      <c r="J154" s="918"/>
      <c r="K154" s="919"/>
    </row>
    <row r="155" spans="1:11" x14ac:dyDescent="0.25">
      <c r="A155" s="917"/>
      <c r="B155" s="918"/>
      <c r="C155" s="918"/>
      <c r="D155" s="918"/>
      <c r="E155" s="918"/>
      <c r="F155" s="919"/>
      <c r="G155" s="917"/>
      <c r="H155" s="918"/>
      <c r="I155" s="918"/>
      <c r="J155" s="918"/>
      <c r="K155" s="919"/>
    </row>
    <row r="156" spans="1:11" x14ac:dyDescent="0.25">
      <c r="A156" s="917"/>
      <c r="B156" s="918"/>
      <c r="C156" s="918"/>
      <c r="D156" s="918"/>
      <c r="E156" s="918"/>
      <c r="F156" s="919"/>
      <c r="G156" s="917"/>
      <c r="H156" s="918"/>
      <c r="I156" s="918"/>
      <c r="J156" s="918"/>
      <c r="K156" s="919"/>
    </row>
    <row r="157" spans="1:11" x14ac:dyDescent="0.25">
      <c r="A157" s="917"/>
      <c r="B157" s="918"/>
      <c r="C157" s="918"/>
      <c r="D157" s="918"/>
      <c r="E157" s="918"/>
      <c r="F157" s="919"/>
      <c r="G157" s="917"/>
      <c r="H157" s="918"/>
      <c r="I157" s="918"/>
      <c r="J157" s="918"/>
      <c r="K157" s="919"/>
    </row>
    <row r="158" spans="1:11" x14ac:dyDescent="0.25">
      <c r="A158" s="917"/>
      <c r="B158" s="918"/>
      <c r="C158" s="918"/>
      <c r="D158" s="918"/>
      <c r="E158" s="918"/>
      <c r="F158" s="919"/>
      <c r="G158" s="917"/>
      <c r="H158" s="918"/>
      <c r="I158" s="918"/>
      <c r="J158" s="918"/>
      <c r="K158" s="919"/>
    </row>
    <row r="159" spans="1:11" x14ac:dyDescent="0.25">
      <c r="A159" s="917"/>
      <c r="B159" s="918"/>
      <c r="C159" s="918"/>
      <c r="D159" s="918"/>
      <c r="E159" s="918"/>
      <c r="F159" s="919"/>
      <c r="G159" s="917"/>
      <c r="H159" s="918"/>
      <c r="I159" s="918"/>
      <c r="J159" s="918"/>
      <c r="K159" s="919"/>
    </row>
    <row r="160" spans="1:11" x14ac:dyDescent="0.25">
      <c r="A160" s="917"/>
      <c r="B160" s="918"/>
      <c r="C160" s="918"/>
      <c r="D160" s="918"/>
      <c r="E160" s="918"/>
      <c r="F160" s="919"/>
      <c r="G160" s="917"/>
      <c r="H160" s="918"/>
      <c r="I160" s="918"/>
      <c r="J160" s="918"/>
      <c r="K160" s="919"/>
    </row>
    <row r="161" spans="1:11" x14ac:dyDescent="0.25">
      <c r="A161" s="917"/>
      <c r="B161" s="918"/>
      <c r="C161" s="918"/>
      <c r="D161" s="918"/>
      <c r="E161" s="918"/>
      <c r="F161" s="919"/>
      <c r="G161" s="917"/>
      <c r="H161" s="918"/>
      <c r="I161" s="918"/>
      <c r="J161" s="918"/>
      <c r="K161" s="919"/>
    </row>
    <row r="162" spans="1:11" x14ac:dyDescent="0.25">
      <c r="A162" s="917"/>
      <c r="B162" s="918"/>
      <c r="C162" s="918"/>
      <c r="D162" s="918"/>
      <c r="E162" s="918"/>
      <c r="F162" s="919"/>
      <c r="G162" s="917"/>
      <c r="H162" s="918"/>
      <c r="I162" s="918"/>
      <c r="J162" s="918"/>
      <c r="K162" s="919"/>
    </row>
    <row r="163" spans="1:11" ht="15.75" thickBot="1" x14ac:dyDescent="0.3">
      <c r="A163" s="917"/>
      <c r="B163" s="918"/>
      <c r="C163" s="918"/>
      <c r="D163" s="918"/>
      <c r="E163" s="918"/>
      <c r="F163" s="919"/>
      <c r="G163" s="917"/>
      <c r="H163" s="918"/>
      <c r="I163" s="918"/>
      <c r="J163" s="918"/>
      <c r="K163" s="919"/>
    </row>
    <row r="164" spans="1:11" x14ac:dyDescent="0.25">
      <c r="A164" s="1033" t="s">
        <v>967</v>
      </c>
      <c r="B164" s="953"/>
      <c r="C164" s="953"/>
      <c r="D164" s="953"/>
      <c r="E164" s="953"/>
      <c r="F164" s="954"/>
      <c r="G164" s="957" t="s">
        <v>968</v>
      </c>
      <c r="H164" s="958"/>
      <c r="I164" s="958"/>
      <c r="J164" s="958"/>
      <c r="K164" s="959"/>
    </row>
    <row r="165" spans="1:11" ht="15.75" thickBot="1" x14ac:dyDescent="0.3">
      <c r="A165" s="1034"/>
      <c r="B165" s="955"/>
      <c r="C165" s="955"/>
      <c r="D165" s="955"/>
      <c r="E165" s="955"/>
      <c r="F165" s="956"/>
      <c r="G165" s="960"/>
      <c r="H165" s="961"/>
      <c r="I165" s="961"/>
      <c r="J165" s="961"/>
      <c r="K165" s="962"/>
    </row>
    <row r="166" spans="1:11" x14ac:dyDescent="0.25">
      <c r="A166" s="917"/>
      <c r="B166" s="918"/>
      <c r="C166" s="918"/>
      <c r="D166" s="918"/>
      <c r="E166" s="918"/>
      <c r="F166" s="919"/>
      <c r="G166" s="917" t="s">
        <v>649</v>
      </c>
      <c r="H166" s="918"/>
      <c r="I166" s="918"/>
      <c r="J166" s="918"/>
      <c r="K166" s="919"/>
    </row>
    <row r="167" spans="1:11" x14ac:dyDescent="0.25">
      <c r="A167" s="917"/>
      <c r="B167" s="918"/>
      <c r="C167" s="918"/>
      <c r="D167" s="918"/>
      <c r="E167" s="918"/>
      <c r="F167" s="919"/>
      <c r="G167" s="917"/>
      <c r="H167" s="918"/>
      <c r="I167" s="918"/>
      <c r="J167" s="918"/>
      <c r="K167" s="919"/>
    </row>
    <row r="168" spans="1:11" x14ac:dyDescent="0.25">
      <c r="A168" s="917"/>
      <c r="B168" s="918"/>
      <c r="C168" s="918"/>
      <c r="D168" s="918"/>
      <c r="E168" s="918"/>
      <c r="F168" s="919"/>
      <c r="G168" s="917"/>
      <c r="H168" s="918"/>
      <c r="I168" s="918"/>
      <c r="J168" s="918"/>
      <c r="K168" s="919"/>
    </row>
    <row r="169" spans="1:11" x14ac:dyDescent="0.25">
      <c r="A169" s="917"/>
      <c r="B169" s="918"/>
      <c r="C169" s="918"/>
      <c r="D169" s="918"/>
      <c r="E169" s="918"/>
      <c r="F169" s="919"/>
      <c r="G169" s="917"/>
      <c r="H169" s="918"/>
      <c r="I169" s="918"/>
      <c r="J169" s="918"/>
      <c r="K169" s="919"/>
    </row>
    <row r="170" spans="1:11" x14ac:dyDescent="0.25">
      <c r="A170" s="917"/>
      <c r="B170" s="918"/>
      <c r="C170" s="918"/>
      <c r="D170" s="918"/>
      <c r="E170" s="918"/>
      <c r="F170" s="919"/>
      <c r="G170" s="917"/>
      <c r="H170" s="918"/>
      <c r="I170" s="918"/>
      <c r="J170" s="918"/>
      <c r="K170" s="919"/>
    </row>
    <row r="171" spans="1:11" x14ac:dyDescent="0.25">
      <c r="A171" s="917"/>
      <c r="B171" s="918"/>
      <c r="C171" s="918"/>
      <c r="D171" s="918"/>
      <c r="E171" s="918"/>
      <c r="F171" s="919"/>
      <c r="G171" s="917"/>
      <c r="H171" s="918"/>
      <c r="I171" s="918"/>
      <c r="J171" s="918"/>
      <c r="K171" s="919"/>
    </row>
    <row r="172" spans="1:11" x14ac:dyDescent="0.25">
      <c r="A172" s="917"/>
      <c r="B172" s="918"/>
      <c r="C172" s="918"/>
      <c r="D172" s="918"/>
      <c r="E172" s="918"/>
      <c r="F172" s="919"/>
      <c r="G172" s="917"/>
      <c r="H172" s="918"/>
      <c r="I172" s="918"/>
      <c r="J172" s="918"/>
      <c r="K172" s="919"/>
    </row>
    <row r="173" spans="1:11" x14ac:dyDescent="0.25">
      <c r="A173" s="917"/>
      <c r="B173" s="918"/>
      <c r="C173" s="918"/>
      <c r="D173" s="918"/>
      <c r="E173" s="918"/>
      <c r="F173" s="919"/>
      <c r="G173" s="917"/>
      <c r="H173" s="918"/>
      <c r="I173" s="918"/>
      <c r="J173" s="918"/>
      <c r="K173" s="919"/>
    </row>
    <row r="174" spans="1:11" x14ac:dyDescent="0.25">
      <c r="A174" s="917"/>
      <c r="B174" s="918"/>
      <c r="C174" s="918"/>
      <c r="D174" s="918"/>
      <c r="E174" s="918"/>
      <c r="F174" s="919"/>
      <c r="G174" s="917"/>
      <c r="H174" s="918"/>
      <c r="I174" s="918"/>
      <c r="J174" s="918"/>
      <c r="K174" s="919"/>
    </row>
    <row r="175" spans="1:11" x14ac:dyDescent="0.25">
      <c r="A175" s="917"/>
      <c r="B175" s="918"/>
      <c r="C175" s="918"/>
      <c r="D175" s="918"/>
      <c r="E175" s="918"/>
      <c r="F175" s="919"/>
      <c r="G175" s="917"/>
      <c r="H175" s="918"/>
      <c r="I175" s="918"/>
      <c r="J175" s="918"/>
      <c r="K175" s="919"/>
    </row>
    <row r="176" spans="1:11" x14ac:dyDescent="0.25">
      <c r="A176" s="917"/>
      <c r="B176" s="918"/>
      <c r="C176" s="918"/>
      <c r="D176" s="918"/>
      <c r="E176" s="918"/>
      <c r="F176" s="919"/>
      <c r="G176" s="917"/>
      <c r="H176" s="918"/>
      <c r="I176" s="918"/>
      <c r="J176" s="918"/>
      <c r="K176" s="919"/>
    </row>
    <row r="177" spans="1:11" x14ac:dyDescent="0.25">
      <c r="A177" s="917"/>
      <c r="B177" s="918"/>
      <c r="C177" s="918"/>
      <c r="D177" s="918"/>
      <c r="E177" s="918"/>
      <c r="F177" s="919"/>
      <c r="G177" s="917"/>
      <c r="H177" s="918"/>
      <c r="I177" s="918"/>
      <c r="J177" s="918"/>
      <c r="K177" s="919"/>
    </row>
    <row r="178" spans="1:11" x14ac:dyDescent="0.25">
      <c r="A178" s="917"/>
      <c r="B178" s="918"/>
      <c r="C178" s="918"/>
      <c r="D178" s="918"/>
      <c r="E178" s="918"/>
      <c r="F178" s="919"/>
      <c r="G178" s="917"/>
      <c r="H178" s="918"/>
      <c r="I178" s="918"/>
      <c r="J178" s="918"/>
      <c r="K178" s="919"/>
    </row>
    <row r="179" spans="1:11" ht="15.75" thickBot="1" x14ac:dyDescent="0.3">
      <c r="A179" s="917"/>
      <c r="B179" s="918"/>
      <c r="C179" s="918"/>
      <c r="D179" s="918"/>
      <c r="E179" s="918"/>
      <c r="F179" s="919"/>
      <c r="G179" s="917"/>
      <c r="H179" s="918"/>
      <c r="I179" s="918"/>
      <c r="J179" s="918"/>
      <c r="K179" s="919"/>
    </row>
    <row r="180" spans="1:11" x14ac:dyDescent="0.25">
      <c r="A180" s="1033" t="s">
        <v>969</v>
      </c>
      <c r="B180" s="953"/>
      <c r="C180" s="953"/>
      <c r="D180" s="953"/>
      <c r="E180" s="953"/>
      <c r="F180" s="954"/>
      <c r="G180" s="957" t="s">
        <v>970</v>
      </c>
      <c r="H180" s="958"/>
      <c r="I180" s="958"/>
      <c r="J180" s="958"/>
      <c r="K180" s="959"/>
    </row>
    <row r="181" spans="1:11" ht="15.75" thickBot="1" x14ac:dyDescent="0.3">
      <c r="A181" s="1034"/>
      <c r="B181" s="955"/>
      <c r="C181" s="955"/>
      <c r="D181" s="955"/>
      <c r="E181" s="955"/>
      <c r="F181" s="956"/>
      <c r="G181" s="960"/>
      <c r="H181" s="961"/>
      <c r="I181" s="961"/>
      <c r="J181" s="961"/>
      <c r="K181" s="962"/>
    </row>
    <row r="182" spans="1:11" x14ac:dyDescent="0.25">
      <c r="A182" s="920" t="s">
        <v>754</v>
      </c>
      <c r="B182" s="921"/>
      <c r="C182" s="921"/>
      <c r="D182" s="921"/>
      <c r="E182" s="921"/>
      <c r="F182" s="922"/>
      <c r="G182" s="920" t="s">
        <v>755</v>
      </c>
      <c r="H182" s="921"/>
      <c r="I182" s="921"/>
      <c r="J182" s="921"/>
      <c r="K182" s="922"/>
    </row>
    <row r="183" spans="1:11" x14ac:dyDescent="0.25">
      <c r="A183" s="917"/>
      <c r="B183" s="918"/>
      <c r="C183" s="918"/>
      <c r="D183" s="918"/>
      <c r="E183" s="918"/>
      <c r="F183" s="919"/>
      <c r="G183" s="917"/>
      <c r="H183" s="918"/>
      <c r="I183" s="918"/>
      <c r="J183" s="918"/>
      <c r="K183" s="919"/>
    </row>
    <row r="184" spans="1:11" x14ac:dyDescent="0.25">
      <c r="A184" s="917"/>
      <c r="B184" s="918"/>
      <c r="C184" s="918"/>
      <c r="D184" s="918"/>
      <c r="E184" s="918"/>
      <c r="F184" s="919"/>
      <c r="G184" s="917"/>
      <c r="H184" s="918"/>
      <c r="I184" s="918"/>
      <c r="J184" s="918"/>
      <c r="K184" s="919"/>
    </row>
    <row r="185" spans="1:11" x14ac:dyDescent="0.25">
      <c r="A185" s="917"/>
      <c r="B185" s="918"/>
      <c r="C185" s="918"/>
      <c r="D185" s="918"/>
      <c r="E185" s="918"/>
      <c r="F185" s="919"/>
      <c r="G185" s="917"/>
      <c r="H185" s="918"/>
      <c r="I185" s="918"/>
      <c r="J185" s="918"/>
      <c r="K185" s="919"/>
    </row>
    <row r="186" spans="1:11" x14ac:dyDescent="0.25">
      <c r="A186" s="917"/>
      <c r="B186" s="918"/>
      <c r="C186" s="918"/>
      <c r="D186" s="918"/>
      <c r="E186" s="918"/>
      <c r="F186" s="919"/>
      <c r="G186" s="917"/>
      <c r="H186" s="918"/>
      <c r="I186" s="918"/>
      <c r="J186" s="918"/>
      <c r="K186" s="919"/>
    </row>
    <row r="187" spans="1:11" x14ac:dyDescent="0.25">
      <c r="A187" s="917"/>
      <c r="B187" s="918"/>
      <c r="C187" s="918"/>
      <c r="D187" s="918"/>
      <c r="E187" s="918"/>
      <c r="F187" s="919"/>
      <c r="G187" s="917"/>
      <c r="H187" s="918"/>
      <c r="I187" s="918"/>
      <c r="J187" s="918"/>
      <c r="K187" s="919"/>
    </row>
    <row r="188" spans="1:11" x14ac:dyDescent="0.25">
      <c r="A188" s="917"/>
      <c r="B188" s="918"/>
      <c r="C188" s="918"/>
      <c r="D188" s="918"/>
      <c r="E188" s="918"/>
      <c r="F188" s="919"/>
      <c r="G188" s="917"/>
      <c r="H188" s="918"/>
      <c r="I188" s="918"/>
      <c r="J188" s="918"/>
      <c r="K188" s="919"/>
    </row>
    <row r="189" spans="1:11" x14ac:dyDescent="0.25">
      <c r="A189" s="917"/>
      <c r="B189" s="918"/>
      <c r="C189" s="918"/>
      <c r="D189" s="918"/>
      <c r="E189" s="918"/>
      <c r="F189" s="919"/>
      <c r="G189" s="917"/>
      <c r="H189" s="918"/>
      <c r="I189" s="918"/>
      <c r="J189" s="918"/>
      <c r="K189" s="919"/>
    </row>
    <row r="190" spans="1:11" x14ac:dyDescent="0.25">
      <c r="A190" s="917"/>
      <c r="B190" s="918"/>
      <c r="C190" s="918"/>
      <c r="D190" s="918"/>
      <c r="E190" s="918"/>
      <c r="F190" s="919"/>
      <c r="G190" s="917"/>
      <c r="H190" s="918"/>
      <c r="I190" s="918"/>
      <c r="J190" s="918"/>
      <c r="K190" s="919"/>
    </row>
    <row r="191" spans="1:11" x14ac:dyDescent="0.25">
      <c r="A191" s="917"/>
      <c r="B191" s="918"/>
      <c r="C191" s="918"/>
      <c r="D191" s="918"/>
      <c r="E191" s="918"/>
      <c r="F191" s="919"/>
      <c r="G191" s="917"/>
      <c r="H191" s="918"/>
      <c r="I191" s="918"/>
      <c r="J191" s="918"/>
      <c r="K191" s="919"/>
    </row>
    <row r="192" spans="1:11" x14ac:dyDescent="0.25">
      <c r="A192" s="917"/>
      <c r="B192" s="918"/>
      <c r="C192" s="918"/>
      <c r="D192" s="918"/>
      <c r="E192" s="918"/>
      <c r="F192" s="919"/>
      <c r="G192" s="917"/>
      <c r="H192" s="918"/>
      <c r="I192" s="918"/>
      <c r="J192" s="918"/>
      <c r="K192" s="919"/>
    </row>
    <row r="193" spans="1:11" x14ac:dyDescent="0.25">
      <c r="A193" s="917"/>
      <c r="B193" s="918"/>
      <c r="C193" s="918"/>
      <c r="D193" s="918"/>
      <c r="E193" s="918"/>
      <c r="F193" s="919"/>
      <c r="G193" s="917"/>
      <c r="H193" s="918"/>
      <c r="I193" s="918"/>
      <c r="J193" s="918"/>
      <c r="K193" s="919"/>
    </row>
    <row r="194" spans="1:11" x14ac:dyDescent="0.25">
      <c r="A194" s="917"/>
      <c r="B194" s="918"/>
      <c r="C194" s="918"/>
      <c r="D194" s="918"/>
      <c r="E194" s="918"/>
      <c r="F194" s="919"/>
      <c r="G194" s="917"/>
      <c r="H194" s="918"/>
      <c r="I194" s="918"/>
      <c r="J194" s="918"/>
      <c r="K194" s="919"/>
    </row>
    <row r="195" spans="1:11" ht="15.75" thickBot="1" x14ac:dyDescent="0.3">
      <c r="A195" s="917"/>
      <c r="B195" s="918"/>
      <c r="C195" s="918"/>
      <c r="D195" s="918"/>
      <c r="E195" s="918"/>
      <c r="F195" s="919"/>
      <c r="G195" s="917"/>
      <c r="H195" s="918"/>
      <c r="I195" s="918"/>
      <c r="J195" s="918"/>
      <c r="K195" s="919"/>
    </row>
    <row r="196" spans="1:11" x14ac:dyDescent="0.25">
      <c r="A196" s="1033" t="s">
        <v>971</v>
      </c>
      <c r="B196" s="953"/>
      <c r="C196" s="953"/>
      <c r="D196" s="953"/>
      <c r="E196" s="953"/>
      <c r="F196" s="954"/>
      <c r="G196" s="957" t="s">
        <v>972</v>
      </c>
      <c r="H196" s="958"/>
      <c r="I196" s="958"/>
      <c r="J196" s="958"/>
      <c r="K196" s="959"/>
    </row>
    <row r="197" spans="1:11" ht="15.75" thickBot="1" x14ac:dyDescent="0.3">
      <c r="A197" s="1034"/>
      <c r="B197" s="955"/>
      <c r="C197" s="955"/>
      <c r="D197" s="955"/>
      <c r="E197" s="955"/>
      <c r="F197" s="956"/>
      <c r="G197" s="960"/>
      <c r="H197" s="961"/>
      <c r="I197" s="961"/>
      <c r="J197" s="961"/>
      <c r="K197" s="962"/>
    </row>
    <row r="198" spans="1:11" x14ac:dyDescent="0.25">
      <c r="A198" s="920" t="s">
        <v>754</v>
      </c>
      <c r="B198" s="921"/>
      <c r="C198" s="921"/>
      <c r="D198" s="921"/>
      <c r="E198" s="921"/>
      <c r="F198" s="922"/>
      <c r="G198" s="920" t="s">
        <v>755</v>
      </c>
      <c r="H198" s="921"/>
      <c r="I198" s="921"/>
      <c r="J198" s="921"/>
      <c r="K198" s="922"/>
    </row>
    <row r="199" spans="1:11" x14ac:dyDescent="0.25">
      <c r="A199" s="917"/>
      <c r="B199" s="918"/>
      <c r="C199" s="918"/>
      <c r="D199" s="918"/>
      <c r="E199" s="918"/>
      <c r="F199" s="919"/>
      <c r="G199" s="917"/>
      <c r="H199" s="918"/>
      <c r="I199" s="918"/>
      <c r="J199" s="918"/>
      <c r="K199" s="919"/>
    </row>
    <row r="200" spans="1:11" x14ac:dyDescent="0.25">
      <c r="A200" s="917"/>
      <c r="B200" s="918"/>
      <c r="C200" s="918"/>
      <c r="D200" s="918"/>
      <c r="E200" s="918"/>
      <c r="F200" s="919"/>
      <c r="G200" s="917"/>
      <c r="H200" s="918"/>
      <c r="I200" s="918"/>
      <c r="J200" s="918"/>
      <c r="K200" s="919"/>
    </row>
    <row r="201" spans="1:11" x14ac:dyDescent="0.25">
      <c r="A201" s="917"/>
      <c r="B201" s="918"/>
      <c r="C201" s="918"/>
      <c r="D201" s="918"/>
      <c r="E201" s="918"/>
      <c r="F201" s="919"/>
      <c r="G201" s="917"/>
      <c r="H201" s="918"/>
      <c r="I201" s="918"/>
      <c r="J201" s="918"/>
      <c r="K201" s="919"/>
    </row>
    <row r="202" spans="1:11" x14ac:dyDescent="0.25">
      <c r="A202" s="917"/>
      <c r="B202" s="918"/>
      <c r="C202" s="918"/>
      <c r="D202" s="918"/>
      <c r="E202" s="918"/>
      <c r="F202" s="919"/>
      <c r="G202" s="917"/>
      <c r="H202" s="918"/>
      <c r="I202" s="918"/>
      <c r="J202" s="918"/>
      <c r="K202" s="919"/>
    </row>
    <row r="203" spans="1:11" x14ac:dyDescent="0.25">
      <c r="A203" s="917"/>
      <c r="B203" s="918"/>
      <c r="C203" s="918"/>
      <c r="D203" s="918"/>
      <c r="E203" s="918"/>
      <c r="F203" s="919"/>
      <c r="G203" s="917"/>
      <c r="H203" s="918"/>
      <c r="I203" s="918"/>
      <c r="J203" s="918"/>
      <c r="K203" s="919"/>
    </row>
    <row r="204" spans="1:11" x14ac:dyDescent="0.25">
      <c r="A204" s="917"/>
      <c r="B204" s="918"/>
      <c r="C204" s="918"/>
      <c r="D204" s="918"/>
      <c r="E204" s="918"/>
      <c r="F204" s="919"/>
      <c r="G204" s="917"/>
      <c r="H204" s="918"/>
      <c r="I204" s="918"/>
      <c r="J204" s="918"/>
      <c r="K204" s="919"/>
    </row>
    <row r="205" spans="1:11" x14ac:dyDescent="0.25">
      <c r="A205" s="917"/>
      <c r="B205" s="918"/>
      <c r="C205" s="918"/>
      <c r="D205" s="918"/>
      <c r="E205" s="918"/>
      <c r="F205" s="919"/>
      <c r="G205" s="917"/>
      <c r="H205" s="918"/>
      <c r="I205" s="918"/>
      <c r="J205" s="918"/>
      <c r="K205" s="919"/>
    </row>
    <row r="206" spans="1:11" x14ac:dyDescent="0.25">
      <c r="A206" s="917"/>
      <c r="B206" s="918"/>
      <c r="C206" s="918"/>
      <c r="D206" s="918"/>
      <c r="E206" s="918"/>
      <c r="F206" s="919"/>
      <c r="G206" s="917"/>
      <c r="H206" s="918"/>
      <c r="I206" s="918"/>
      <c r="J206" s="918"/>
      <c r="K206" s="919"/>
    </row>
    <row r="207" spans="1:11" x14ac:dyDescent="0.25">
      <c r="A207" s="917"/>
      <c r="B207" s="918"/>
      <c r="C207" s="918"/>
      <c r="D207" s="918"/>
      <c r="E207" s="918"/>
      <c r="F207" s="919"/>
      <c r="G207" s="917"/>
      <c r="H207" s="918"/>
      <c r="I207" s="918"/>
      <c r="J207" s="918"/>
      <c r="K207" s="919"/>
    </row>
    <row r="208" spans="1:11" x14ac:dyDescent="0.25">
      <c r="A208" s="917"/>
      <c r="B208" s="918"/>
      <c r="C208" s="918"/>
      <c r="D208" s="918"/>
      <c r="E208" s="918"/>
      <c r="F208" s="919"/>
      <c r="G208" s="917"/>
      <c r="H208" s="918"/>
      <c r="I208" s="918"/>
      <c r="J208" s="918"/>
      <c r="K208" s="919"/>
    </row>
    <row r="209" spans="1:11" x14ac:dyDescent="0.25">
      <c r="A209" s="917"/>
      <c r="B209" s="918"/>
      <c r="C209" s="918"/>
      <c r="D209" s="918"/>
      <c r="E209" s="918"/>
      <c r="F209" s="919"/>
      <c r="G209" s="917"/>
      <c r="H209" s="918"/>
      <c r="I209" s="918"/>
      <c r="J209" s="918"/>
      <c r="K209" s="919"/>
    </row>
    <row r="210" spans="1:11" x14ac:dyDescent="0.25">
      <c r="A210" s="917"/>
      <c r="B210" s="918"/>
      <c r="C210" s="918"/>
      <c r="D210" s="918"/>
      <c r="E210" s="918"/>
      <c r="F210" s="919"/>
      <c r="G210" s="917"/>
      <c r="H210" s="918"/>
      <c r="I210" s="918"/>
      <c r="J210" s="918"/>
      <c r="K210" s="919"/>
    </row>
    <row r="211" spans="1:11" ht="15.75" thickBot="1" x14ac:dyDescent="0.3">
      <c r="A211" s="917"/>
      <c r="B211" s="918"/>
      <c r="C211" s="918"/>
      <c r="D211" s="918"/>
      <c r="E211" s="918"/>
      <c r="F211" s="919"/>
      <c r="G211" s="917"/>
      <c r="H211" s="918"/>
      <c r="I211" s="918"/>
      <c r="J211" s="918"/>
      <c r="K211" s="919"/>
    </row>
    <row r="212" spans="1:11" x14ac:dyDescent="0.25">
      <c r="A212" s="1033" t="s">
        <v>973</v>
      </c>
      <c r="B212" s="953"/>
      <c r="C212" s="953"/>
      <c r="D212" s="953"/>
      <c r="E212" s="953"/>
      <c r="F212" s="954"/>
      <c r="G212" s="957" t="s">
        <v>974</v>
      </c>
      <c r="H212" s="958"/>
      <c r="I212" s="958"/>
      <c r="J212" s="958"/>
      <c r="K212" s="959"/>
    </row>
    <row r="213" spans="1:11" ht="15.75" thickBot="1" x14ac:dyDescent="0.3">
      <c r="A213" s="1034"/>
      <c r="B213" s="955"/>
      <c r="C213" s="955"/>
      <c r="D213" s="955"/>
      <c r="E213" s="955"/>
      <c r="F213" s="956"/>
      <c r="G213" s="960"/>
      <c r="H213" s="961"/>
      <c r="I213" s="961"/>
      <c r="J213" s="961"/>
      <c r="K213" s="962"/>
    </row>
    <row r="214" spans="1:11" x14ac:dyDescent="0.25">
      <c r="A214" s="920" t="s">
        <v>756</v>
      </c>
      <c r="B214" s="921"/>
      <c r="C214" s="921"/>
      <c r="D214" s="921"/>
      <c r="E214" s="921"/>
      <c r="F214" s="922"/>
      <c r="G214" s="920" t="s">
        <v>757</v>
      </c>
      <c r="H214" s="921"/>
      <c r="I214" s="921"/>
      <c r="J214" s="921"/>
      <c r="K214" s="922"/>
    </row>
    <row r="215" spans="1:11" x14ac:dyDescent="0.25">
      <c r="A215" s="917"/>
      <c r="B215" s="918"/>
      <c r="C215" s="918"/>
      <c r="D215" s="918"/>
      <c r="E215" s="918"/>
      <c r="F215" s="919"/>
      <c r="G215" s="917"/>
      <c r="H215" s="918"/>
      <c r="I215" s="918"/>
      <c r="J215" s="918"/>
      <c r="K215" s="919"/>
    </row>
    <row r="216" spans="1:11" x14ac:dyDescent="0.25">
      <c r="A216" s="917"/>
      <c r="B216" s="918"/>
      <c r="C216" s="918"/>
      <c r="D216" s="918"/>
      <c r="E216" s="918"/>
      <c r="F216" s="919"/>
      <c r="G216" s="917"/>
      <c r="H216" s="918"/>
      <c r="I216" s="918"/>
      <c r="J216" s="918"/>
      <c r="K216" s="919"/>
    </row>
    <row r="217" spans="1:11" x14ac:dyDescent="0.25">
      <c r="A217" s="917"/>
      <c r="B217" s="918"/>
      <c r="C217" s="918"/>
      <c r="D217" s="918"/>
      <c r="E217" s="918"/>
      <c r="F217" s="919"/>
      <c r="G217" s="917"/>
      <c r="H217" s="918"/>
      <c r="I217" s="918"/>
      <c r="J217" s="918"/>
      <c r="K217" s="919"/>
    </row>
    <row r="218" spans="1:11" x14ac:dyDescent="0.25">
      <c r="A218" s="917"/>
      <c r="B218" s="918"/>
      <c r="C218" s="918"/>
      <c r="D218" s="918"/>
      <c r="E218" s="918"/>
      <c r="F218" s="919"/>
      <c r="G218" s="917"/>
      <c r="H218" s="918"/>
      <c r="I218" s="918"/>
      <c r="J218" s="918"/>
      <c r="K218" s="919"/>
    </row>
    <row r="219" spans="1:11" x14ac:dyDescent="0.25">
      <c r="A219" s="917"/>
      <c r="B219" s="918"/>
      <c r="C219" s="918"/>
      <c r="D219" s="918"/>
      <c r="E219" s="918"/>
      <c r="F219" s="919"/>
      <c r="G219" s="917"/>
      <c r="H219" s="918"/>
      <c r="I219" s="918"/>
      <c r="J219" s="918"/>
      <c r="K219" s="919"/>
    </row>
    <row r="220" spans="1:11" x14ac:dyDescent="0.25">
      <c r="A220" s="917"/>
      <c r="B220" s="918"/>
      <c r="C220" s="918"/>
      <c r="D220" s="918"/>
      <c r="E220" s="918"/>
      <c r="F220" s="919"/>
      <c r="G220" s="917"/>
      <c r="H220" s="918"/>
      <c r="I220" s="918"/>
      <c r="J220" s="918"/>
      <c r="K220" s="919"/>
    </row>
    <row r="221" spans="1:11" x14ac:dyDescent="0.25">
      <c r="A221" s="917"/>
      <c r="B221" s="918"/>
      <c r="C221" s="918"/>
      <c r="D221" s="918"/>
      <c r="E221" s="918"/>
      <c r="F221" s="919"/>
      <c r="G221" s="917"/>
      <c r="H221" s="918"/>
      <c r="I221" s="918"/>
      <c r="J221" s="918"/>
      <c r="K221" s="919"/>
    </row>
    <row r="222" spans="1:11" x14ac:dyDescent="0.25">
      <c r="A222" s="917"/>
      <c r="B222" s="918"/>
      <c r="C222" s="918"/>
      <c r="D222" s="918"/>
      <c r="E222" s="918"/>
      <c r="F222" s="919"/>
      <c r="G222" s="917"/>
      <c r="H222" s="918"/>
      <c r="I222" s="918"/>
      <c r="J222" s="918"/>
      <c r="K222" s="919"/>
    </row>
    <row r="223" spans="1:11" x14ac:dyDescent="0.25">
      <c r="A223" s="917"/>
      <c r="B223" s="918"/>
      <c r="C223" s="918"/>
      <c r="D223" s="918"/>
      <c r="E223" s="918"/>
      <c r="F223" s="919"/>
      <c r="G223" s="917"/>
      <c r="H223" s="918"/>
      <c r="I223" s="918"/>
      <c r="J223" s="918"/>
      <c r="K223" s="919"/>
    </row>
    <row r="224" spans="1:11" x14ac:dyDescent="0.25">
      <c r="A224" s="917"/>
      <c r="B224" s="918"/>
      <c r="C224" s="918"/>
      <c r="D224" s="918"/>
      <c r="E224" s="918"/>
      <c r="F224" s="919"/>
      <c r="G224" s="917"/>
      <c r="H224" s="918"/>
      <c r="I224" s="918"/>
      <c r="J224" s="918"/>
      <c r="K224" s="919"/>
    </row>
    <row r="225" spans="1:11" x14ac:dyDescent="0.25">
      <c r="A225" s="917"/>
      <c r="B225" s="918"/>
      <c r="C225" s="918"/>
      <c r="D225" s="918"/>
      <c r="E225" s="918"/>
      <c r="F225" s="919"/>
      <c r="G225" s="917"/>
      <c r="H225" s="918"/>
      <c r="I225" s="918"/>
      <c r="J225" s="918"/>
      <c r="K225" s="919"/>
    </row>
    <row r="226" spans="1:11" x14ac:dyDescent="0.25">
      <c r="A226" s="917"/>
      <c r="B226" s="918"/>
      <c r="C226" s="918"/>
      <c r="D226" s="918"/>
      <c r="E226" s="918"/>
      <c r="F226" s="919"/>
      <c r="G226" s="917"/>
      <c r="H226" s="918"/>
      <c r="I226" s="918"/>
      <c r="J226" s="918"/>
      <c r="K226" s="919"/>
    </row>
    <row r="227" spans="1:11" ht="15.75" thickBot="1" x14ac:dyDescent="0.3">
      <c r="A227" s="917"/>
      <c r="B227" s="918"/>
      <c r="C227" s="918"/>
      <c r="D227" s="918"/>
      <c r="E227" s="918"/>
      <c r="F227" s="919"/>
      <c r="G227" s="917"/>
      <c r="H227" s="918"/>
      <c r="I227" s="918"/>
      <c r="J227" s="918"/>
      <c r="K227" s="919"/>
    </row>
    <row r="228" spans="1:11" x14ac:dyDescent="0.25">
      <c r="A228" s="957" t="s">
        <v>975</v>
      </c>
      <c r="B228" s="958"/>
      <c r="C228" s="958"/>
      <c r="D228" s="958"/>
      <c r="E228" s="958"/>
      <c r="F228" s="959"/>
      <c r="G228" s="957" t="s">
        <v>976</v>
      </c>
      <c r="H228" s="958"/>
      <c r="I228" s="958"/>
      <c r="J228" s="958"/>
      <c r="K228" s="959"/>
    </row>
    <row r="229" spans="1:11" ht="15.75" thickBot="1" x14ac:dyDescent="0.3">
      <c r="A229" s="960"/>
      <c r="B229" s="961"/>
      <c r="C229" s="961"/>
      <c r="D229" s="961"/>
      <c r="E229" s="961"/>
      <c r="F229" s="962"/>
      <c r="G229" s="960"/>
      <c r="H229" s="961"/>
      <c r="I229" s="961"/>
      <c r="J229" s="961"/>
      <c r="K229" s="962"/>
    </row>
    <row r="230" spans="1:11" x14ac:dyDescent="0.25">
      <c r="A230" s="917" t="s">
        <v>648</v>
      </c>
      <c r="B230" s="918"/>
      <c r="C230" s="918"/>
      <c r="D230" s="918"/>
      <c r="E230" s="918"/>
      <c r="F230" s="919"/>
      <c r="G230" s="917" t="s">
        <v>649</v>
      </c>
      <c r="H230" s="918"/>
      <c r="I230" s="918"/>
      <c r="J230" s="918"/>
      <c r="K230" s="919"/>
    </row>
    <row r="231" spans="1:11" x14ac:dyDescent="0.25">
      <c r="A231" s="917"/>
      <c r="B231" s="918"/>
      <c r="C231" s="918"/>
      <c r="D231" s="918"/>
      <c r="E231" s="918"/>
      <c r="F231" s="919"/>
      <c r="G231" s="917"/>
      <c r="H231" s="918"/>
      <c r="I231" s="918"/>
      <c r="J231" s="918"/>
      <c r="K231" s="919"/>
    </row>
    <row r="232" spans="1:11" x14ac:dyDescent="0.25">
      <c r="A232" s="917"/>
      <c r="B232" s="918"/>
      <c r="C232" s="918"/>
      <c r="D232" s="918"/>
      <c r="E232" s="918"/>
      <c r="F232" s="919"/>
      <c r="G232" s="917"/>
      <c r="H232" s="918"/>
      <c r="I232" s="918"/>
      <c r="J232" s="918"/>
      <c r="K232" s="919"/>
    </row>
    <row r="233" spans="1:11" x14ac:dyDescent="0.25">
      <c r="A233" s="917"/>
      <c r="B233" s="918"/>
      <c r="C233" s="918"/>
      <c r="D233" s="918"/>
      <c r="E233" s="918"/>
      <c r="F233" s="919"/>
      <c r="G233" s="917"/>
      <c r="H233" s="918"/>
      <c r="I233" s="918"/>
      <c r="J233" s="918"/>
      <c r="K233" s="919"/>
    </row>
    <row r="234" spans="1:11" x14ac:dyDescent="0.25">
      <c r="A234" s="917"/>
      <c r="B234" s="918"/>
      <c r="C234" s="918"/>
      <c r="D234" s="918"/>
      <c r="E234" s="918"/>
      <c r="F234" s="919"/>
      <c r="G234" s="917"/>
      <c r="H234" s="918"/>
      <c r="I234" s="918"/>
      <c r="J234" s="918"/>
      <c r="K234" s="919"/>
    </row>
    <row r="235" spans="1:11" x14ac:dyDescent="0.25">
      <c r="A235" s="917"/>
      <c r="B235" s="918"/>
      <c r="C235" s="918"/>
      <c r="D235" s="918"/>
      <c r="E235" s="918"/>
      <c r="F235" s="919"/>
      <c r="G235" s="917"/>
      <c r="H235" s="918"/>
      <c r="I235" s="918"/>
      <c r="J235" s="918"/>
      <c r="K235" s="919"/>
    </row>
    <row r="236" spans="1:11" x14ac:dyDescent="0.25">
      <c r="A236" s="917"/>
      <c r="B236" s="918"/>
      <c r="C236" s="918"/>
      <c r="D236" s="918"/>
      <c r="E236" s="918"/>
      <c r="F236" s="919"/>
      <c r="G236" s="917"/>
      <c r="H236" s="918"/>
      <c r="I236" s="918"/>
      <c r="J236" s="918"/>
      <c r="K236" s="919"/>
    </row>
    <row r="237" spans="1:11" x14ac:dyDescent="0.25">
      <c r="A237" s="917"/>
      <c r="B237" s="918"/>
      <c r="C237" s="918"/>
      <c r="D237" s="918"/>
      <c r="E237" s="918"/>
      <c r="F237" s="919"/>
      <c r="G237" s="917"/>
      <c r="H237" s="918"/>
      <c r="I237" s="918"/>
      <c r="J237" s="918"/>
      <c r="K237" s="919"/>
    </row>
    <row r="238" spans="1:11" x14ac:dyDescent="0.25">
      <c r="A238" s="917"/>
      <c r="B238" s="918"/>
      <c r="C238" s="918"/>
      <c r="D238" s="918"/>
      <c r="E238" s="918"/>
      <c r="F238" s="919"/>
      <c r="G238" s="917"/>
      <c r="H238" s="918"/>
      <c r="I238" s="918"/>
      <c r="J238" s="918"/>
      <c r="K238" s="919"/>
    </row>
    <row r="239" spans="1:11" x14ac:dyDescent="0.25">
      <c r="A239" s="917"/>
      <c r="B239" s="918"/>
      <c r="C239" s="918"/>
      <c r="D239" s="918"/>
      <c r="E239" s="918"/>
      <c r="F239" s="919"/>
      <c r="G239" s="917"/>
      <c r="H239" s="918"/>
      <c r="I239" s="918"/>
      <c r="J239" s="918"/>
      <c r="K239" s="919"/>
    </row>
    <row r="240" spans="1:11" x14ac:dyDescent="0.25">
      <c r="A240" s="917"/>
      <c r="B240" s="918"/>
      <c r="C240" s="918"/>
      <c r="D240" s="918"/>
      <c r="E240" s="918"/>
      <c r="F240" s="919"/>
      <c r="G240" s="917"/>
      <c r="H240" s="918"/>
      <c r="I240" s="918"/>
      <c r="J240" s="918"/>
      <c r="K240" s="919"/>
    </row>
    <row r="241" spans="1:11" x14ac:dyDescent="0.25">
      <c r="A241" s="917"/>
      <c r="B241" s="918"/>
      <c r="C241" s="918"/>
      <c r="D241" s="918"/>
      <c r="E241" s="918"/>
      <c r="F241" s="919"/>
      <c r="G241" s="917"/>
      <c r="H241" s="918"/>
      <c r="I241" s="918"/>
      <c r="J241" s="918"/>
      <c r="K241" s="919"/>
    </row>
    <row r="242" spans="1:11" x14ac:dyDescent="0.25">
      <c r="A242" s="917"/>
      <c r="B242" s="918"/>
      <c r="C242" s="918"/>
      <c r="D242" s="918"/>
      <c r="E242" s="918"/>
      <c r="F242" s="919"/>
      <c r="G242" s="917"/>
      <c r="H242" s="918"/>
      <c r="I242" s="918"/>
      <c r="J242" s="918"/>
      <c r="K242" s="919"/>
    </row>
    <row r="243" spans="1:11" ht="15.75" thickBot="1" x14ac:dyDescent="0.3">
      <c r="A243" s="917"/>
      <c r="B243" s="918"/>
      <c r="C243" s="918"/>
      <c r="D243" s="918"/>
      <c r="E243" s="918"/>
      <c r="F243" s="919"/>
      <c r="G243" s="917"/>
      <c r="H243" s="918"/>
      <c r="I243" s="918"/>
      <c r="J243" s="918"/>
      <c r="K243" s="919"/>
    </row>
    <row r="244" spans="1:11" x14ac:dyDescent="0.25">
      <c r="A244" s="1033" t="s">
        <v>977</v>
      </c>
      <c r="B244" s="953"/>
      <c r="C244" s="953"/>
      <c r="D244" s="953"/>
      <c r="E244" s="953"/>
      <c r="F244" s="954"/>
      <c r="G244" s="957" t="s">
        <v>978</v>
      </c>
      <c r="H244" s="958"/>
      <c r="I244" s="958"/>
      <c r="J244" s="958"/>
      <c r="K244" s="959"/>
    </row>
    <row r="245" spans="1:11" ht="15.75" thickBot="1" x14ac:dyDescent="0.3">
      <c r="A245" s="1034"/>
      <c r="B245" s="955"/>
      <c r="C245" s="955"/>
      <c r="D245" s="955"/>
      <c r="E245" s="955"/>
      <c r="F245" s="956"/>
      <c r="G245" s="960"/>
      <c r="H245" s="961"/>
      <c r="I245" s="961"/>
      <c r="J245" s="961"/>
      <c r="K245" s="962"/>
    </row>
    <row r="246" spans="1:11" x14ac:dyDescent="0.25">
      <c r="A246" s="920" t="s">
        <v>754</v>
      </c>
      <c r="B246" s="921"/>
      <c r="C246" s="921"/>
      <c r="D246" s="921"/>
      <c r="E246" s="921"/>
      <c r="F246" s="922"/>
      <c r="G246" s="920" t="s">
        <v>755</v>
      </c>
      <c r="H246" s="921"/>
      <c r="I246" s="921"/>
      <c r="J246" s="921"/>
      <c r="K246" s="922"/>
    </row>
    <row r="247" spans="1:11" x14ac:dyDescent="0.25">
      <c r="A247" s="917"/>
      <c r="B247" s="918"/>
      <c r="C247" s="918"/>
      <c r="D247" s="918"/>
      <c r="E247" s="918"/>
      <c r="F247" s="919"/>
      <c r="G247" s="917"/>
      <c r="H247" s="918"/>
      <c r="I247" s="918"/>
      <c r="J247" s="918"/>
      <c r="K247" s="919"/>
    </row>
    <row r="248" spans="1:11" x14ac:dyDescent="0.25">
      <c r="A248" s="917"/>
      <c r="B248" s="918"/>
      <c r="C248" s="918"/>
      <c r="D248" s="918"/>
      <c r="E248" s="918"/>
      <c r="F248" s="919"/>
      <c r="G248" s="917"/>
      <c r="H248" s="918"/>
      <c r="I248" s="918"/>
      <c r="J248" s="918"/>
      <c r="K248" s="919"/>
    </row>
    <row r="249" spans="1:11" x14ac:dyDescent="0.25">
      <c r="A249" s="917"/>
      <c r="B249" s="918"/>
      <c r="C249" s="918"/>
      <c r="D249" s="918"/>
      <c r="E249" s="918"/>
      <c r="F249" s="919"/>
      <c r="G249" s="917"/>
      <c r="H249" s="918"/>
      <c r="I249" s="918"/>
      <c r="J249" s="918"/>
      <c r="K249" s="919"/>
    </row>
    <row r="250" spans="1:11" x14ac:dyDescent="0.25">
      <c r="A250" s="917"/>
      <c r="B250" s="918"/>
      <c r="C250" s="918"/>
      <c r="D250" s="918"/>
      <c r="E250" s="918"/>
      <c r="F250" s="919"/>
      <c r="G250" s="917"/>
      <c r="H250" s="918"/>
      <c r="I250" s="918"/>
      <c r="J250" s="918"/>
      <c r="K250" s="919"/>
    </row>
    <row r="251" spans="1:11" x14ac:dyDescent="0.25">
      <c r="A251" s="917"/>
      <c r="B251" s="918"/>
      <c r="C251" s="918"/>
      <c r="D251" s="918"/>
      <c r="E251" s="918"/>
      <c r="F251" s="919"/>
      <c r="G251" s="917"/>
      <c r="H251" s="918"/>
      <c r="I251" s="918"/>
      <c r="J251" s="918"/>
      <c r="K251" s="919"/>
    </row>
    <row r="252" spans="1:11" x14ac:dyDescent="0.25">
      <c r="A252" s="917"/>
      <c r="B252" s="918"/>
      <c r="C252" s="918"/>
      <c r="D252" s="918"/>
      <c r="E252" s="918"/>
      <c r="F252" s="919"/>
      <c r="G252" s="917"/>
      <c r="H252" s="918"/>
      <c r="I252" s="918"/>
      <c r="J252" s="918"/>
      <c r="K252" s="919"/>
    </row>
    <row r="253" spans="1:11" x14ac:dyDescent="0.25">
      <c r="A253" s="917"/>
      <c r="B253" s="918"/>
      <c r="C253" s="918"/>
      <c r="D253" s="918"/>
      <c r="E253" s="918"/>
      <c r="F253" s="919"/>
      <c r="G253" s="917"/>
      <c r="H253" s="918"/>
      <c r="I253" s="918"/>
      <c r="J253" s="918"/>
      <c r="K253" s="919"/>
    </row>
    <row r="254" spans="1:11" x14ac:dyDescent="0.25">
      <c r="A254" s="917"/>
      <c r="B254" s="918"/>
      <c r="C254" s="918"/>
      <c r="D254" s="918"/>
      <c r="E254" s="918"/>
      <c r="F254" s="919"/>
      <c r="G254" s="917"/>
      <c r="H254" s="918"/>
      <c r="I254" s="918"/>
      <c r="J254" s="918"/>
      <c r="K254" s="919"/>
    </row>
    <row r="255" spans="1:11" x14ac:dyDescent="0.25">
      <c r="A255" s="917"/>
      <c r="B255" s="918"/>
      <c r="C255" s="918"/>
      <c r="D255" s="918"/>
      <c r="E255" s="918"/>
      <c r="F255" s="919"/>
      <c r="G255" s="917"/>
      <c r="H255" s="918"/>
      <c r="I255" s="918"/>
      <c r="J255" s="918"/>
      <c r="K255" s="919"/>
    </row>
    <row r="256" spans="1:11" x14ac:dyDescent="0.25">
      <c r="A256" s="917"/>
      <c r="B256" s="918"/>
      <c r="C256" s="918"/>
      <c r="D256" s="918"/>
      <c r="E256" s="918"/>
      <c r="F256" s="919"/>
      <c r="G256" s="917"/>
      <c r="H256" s="918"/>
      <c r="I256" s="918"/>
      <c r="J256" s="918"/>
      <c r="K256" s="919"/>
    </row>
    <row r="257" spans="1:11" x14ac:dyDescent="0.25">
      <c r="A257" s="917"/>
      <c r="B257" s="918"/>
      <c r="C257" s="918"/>
      <c r="D257" s="918"/>
      <c r="E257" s="918"/>
      <c r="F257" s="919"/>
      <c r="G257" s="917"/>
      <c r="H257" s="918"/>
      <c r="I257" s="918"/>
      <c r="J257" s="918"/>
      <c r="K257" s="919"/>
    </row>
    <row r="258" spans="1:11" x14ac:dyDescent="0.25">
      <c r="A258" s="917"/>
      <c r="B258" s="918"/>
      <c r="C258" s="918"/>
      <c r="D258" s="918"/>
      <c r="E258" s="918"/>
      <c r="F258" s="919"/>
      <c r="G258" s="917"/>
      <c r="H258" s="918"/>
      <c r="I258" s="918"/>
      <c r="J258" s="918"/>
      <c r="K258" s="919"/>
    </row>
    <row r="259" spans="1:11" ht="15.75" thickBot="1" x14ac:dyDescent="0.3">
      <c r="A259" s="917"/>
      <c r="B259" s="918"/>
      <c r="C259" s="918"/>
      <c r="D259" s="918"/>
      <c r="E259" s="918"/>
      <c r="F259" s="919"/>
      <c r="G259" s="917"/>
      <c r="H259" s="918"/>
      <c r="I259" s="918"/>
      <c r="J259" s="918"/>
      <c r="K259" s="919"/>
    </row>
    <row r="260" spans="1:11" x14ac:dyDescent="0.25">
      <c r="A260" s="1033" t="s">
        <v>864</v>
      </c>
      <c r="B260" s="953"/>
      <c r="C260" s="953"/>
      <c r="D260" s="953"/>
      <c r="E260" s="953"/>
      <c r="F260" s="954"/>
      <c r="G260" s="957" t="s">
        <v>979</v>
      </c>
      <c r="H260" s="958"/>
      <c r="I260" s="958"/>
      <c r="J260" s="958"/>
      <c r="K260" s="959"/>
    </row>
    <row r="261" spans="1:11" ht="15.75" thickBot="1" x14ac:dyDescent="0.3">
      <c r="A261" s="1034"/>
      <c r="B261" s="955"/>
      <c r="C261" s="955"/>
      <c r="D261" s="955"/>
      <c r="E261" s="955"/>
      <c r="F261" s="956"/>
      <c r="G261" s="960"/>
      <c r="H261" s="961"/>
      <c r="I261" s="961"/>
      <c r="J261" s="961"/>
      <c r="K261" s="962"/>
    </row>
    <row r="262" spans="1:11" x14ac:dyDescent="0.25">
      <c r="A262" s="920" t="s">
        <v>756</v>
      </c>
      <c r="B262" s="921"/>
      <c r="C262" s="921"/>
      <c r="D262" s="921"/>
      <c r="E262" s="921"/>
      <c r="F262" s="922"/>
      <c r="G262" s="920" t="s">
        <v>757</v>
      </c>
      <c r="H262" s="921"/>
      <c r="I262" s="921"/>
      <c r="J262" s="921"/>
      <c r="K262" s="922"/>
    </row>
    <row r="263" spans="1:11" x14ac:dyDescent="0.25">
      <c r="A263" s="917"/>
      <c r="B263" s="918"/>
      <c r="C263" s="918"/>
      <c r="D263" s="918"/>
      <c r="E263" s="918"/>
      <c r="F263" s="919"/>
      <c r="G263" s="917"/>
      <c r="H263" s="918"/>
      <c r="I263" s="918"/>
      <c r="J263" s="918"/>
      <c r="K263" s="919"/>
    </row>
    <row r="264" spans="1:11" x14ac:dyDescent="0.25">
      <c r="A264" s="917"/>
      <c r="B264" s="918"/>
      <c r="C264" s="918"/>
      <c r="D264" s="918"/>
      <c r="E264" s="918"/>
      <c r="F264" s="919"/>
      <c r="G264" s="917"/>
      <c r="H264" s="918"/>
      <c r="I264" s="918"/>
      <c r="J264" s="918"/>
      <c r="K264" s="919"/>
    </row>
    <row r="265" spans="1:11" x14ac:dyDescent="0.25">
      <c r="A265" s="917"/>
      <c r="B265" s="918"/>
      <c r="C265" s="918"/>
      <c r="D265" s="918"/>
      <c r="E265" s="918"/>
      <c r="F265" s="919"/>
      <c r="G265" s="917"/>
      <c r="H265" s="918"/>
      <c r="I265" s="918"/>
      <c r="J265" s="918"/>
      <c r="K265" s="919"/>
    </row>
    <row r="266" spans="1:11" x14ac:dyDescent="0.25">
      <c r="A266" s="917"/>
      <c r="B266" s="918"/>
      <c r="C266" s="918"/>
      <c r="D266" s="918"/>
      <c r="E266" s="918"/>
      <c r="F266" s="919"/>
      <c r="G266" s="917"/>
      <c r="H266" s="918"/>
      <c r="I266" s="918"/>
      <c r="J266" s="918"/>
      <c r="K266" s="919"/>
    </row>
    <row r="267" spans="1:11" x14ac:dyDescent="0.25">
      <c r="A267" s="917"/>
      <c r="B267" s="918"/>
      <c r="C267" s="918"/>
      <c r="D267" s="918"/>
      <c r="E267" s="918"/>
      <c r="F267" s="919"/>
      <c r="G267" s="917"/>
      <c r="H267" s="918"/>
      <c r="I267" s="918"/>
      <c r="J267" s="918"/>
      <c r="K267" s="919"/>
    </row>
    <row r="268" spans="1:11" x14ac:dyDescent="0.25">
      <c r="A268" s="917"/>
      <c r="B268" s="918"/>
      <c r="C268" s="918"/>
      <c r="D268" s="918"/>
      <c r="E268" s="918"/>
      <c r="F268" s="919"/>
      <c r="G268" s="917"/>
      <c r="H268" s="918"/>
      <c r="I268" s="918"/>
      <c r="J268" s="918"/>
      <c r="K268" s="919"/>
    </row>
    <row r="269" spans="1:11" x14ac:dyDescent="0.25">
      <c r="A269" s="917"/>
      <c r="B269" s="918"/>
      <c r="C269" s="918"/>
      <c r="D269" s="918"/>
      <c r="E269" s="918"/>
      <c r="F269" s="919"/>
      <c r="G269" s="917"/>
      <c r="H269" s="918"/>
      <c r="I269" s="918"/>
      <c r="J269" s="918"/>
      <c r="K269" s="919"/>
    </row>
    <row r="270" spans="1:11" x14ac:dyDescent="0.25">
      <c r="A270" s="917"/>
      <c r="B270" s="918"/>
      <c r="C270" s="918"/>
      <c r="D270" s="918"/>
      <c r="E270" s="918"/>
      <c r="F270" s="919"/>
      <c r="G270" s="917"/>
      <c r="H270" s="918"/>
      <c r="I270" s="918"/>
      <c r="J270" s="918"/>
      <c r="K270" s="919"/>
    </row>
    <row r="271" spans="1:11" x14ac:dyDescent="0.25">
      <c r="A271" s="917"/>
      <c r="B271" s="918"/>
      <c r="C271" s="918"/>
      <c r="D271" s="918"/>
      <c r="E271" s="918"/>
      <c r="F271" s="919"/>
      <c r="G271" s="917"/>
      <c r="H271" s="918"/>
      <c r="I271" s="918"/>
      <c r="J271" s="918"/>
      <c r="K271" s="919"/>
    </row>
    <row r="272" spans="1:11" x14ac:dyDescent="0.25">
      <c r="A272" s="917"/>
      <c r="B272" s="918"/>
      <c r="C272" s="918"/>
      <c r="D272" s="918"/>
      <c r="E272" s="918"/>
      <c r="F272" s="919"/>
      <c r="G272" s="917"/>
      <c r="H272" s="918"/>
      <c r="I272" s="918"/>
      <c r="J272" s="918"/>
      <c r="K272" s="919"/>
    </row>
    <row r="273" spans="1:11" x14ac:dyDescent="0.25">
      <c r="A273" s="917"/>
      <c r="B273" s="918"/>
      <c r="C273" s="918"/>
      <c r="D273" s="918"/>
      <c r="E273" s="918"/>
      <c r="F273" s="919"/>
      <c r="G273" s="917"/>
      <c r="H273" s="918"/>
      <c r="I273" s="918"/>
      <c r="J273" s="918"/>
      <c r="K273" s="919"/>
    </row>
    <row r="274" spans="1:11" x14ac:dyDescent="0.25">
      <c r="A274" s="917"/>
      <c r="B274" s="918"/>
      <c r="C274" s="918"/>
      <c r="D274" s="918"/>
      <c r="E274" s="918"/>
      <c r="F274" s="919"/>
      <c r="G274" s="917"/>
      <c r="H274" s="918"/>
      <c r="I274" s="918"/>
      <c r="J274" s="918"/>
      <c r="K274" s="919"/>
    </row>
    <row r="275" spans="1:11" ht="15.75" thickBot="1" x14ac:dyDescent="0.3">
      <c r="A275" s="917"/>
      <c r="B275" s="918"/>
      <c r="C275" s="918"/>
      <c r="D275" s="918"/>
      <c r="E275" s="918"/>
      <c r="F275" s="919"/>
      <c r="G275" s="917"/>
      <c r="H275" s="918"/>
      <c r="I275" s="918"/>
      <c r="J275" s="918"/>
      <c r="K275" s="919"/>
    </row>
    <row r="276" spans="1:11" x14ac:dyDescent="0.25">
      <c r="A276" s="957" t="s">
        <v>980</v>
      </c>
      <c r="B276" s="958"/>
      <c r="C276" s="958"/>
      <c r="D276" s="958"/>
      <c r="E276" s="958"/>
      <c r="F276" s="959"/>
      <c r="G276" s="957" t="s">
        <v>981</v>
      </c>
      <c r="H276" s="958"/>
      <c r="I276" s="958"/>
      <c r="J276" s="958"/>
      <c r="K276" s="959"/>
    </row>
    <row r="277" spans="1:11" ht="15.75" thickBot="1" x14ac:dyDescent="0.3">
      <c r="A277" s="960"/>
      <c r="B277" s="961"/>
      <c r="C277" s="961"/>
      <c r="D277" s="961"/>
      <c r="E277" s="961"/>
      <c r="F277" s="962"/>
      <c r="G277" s="960"/>
      <c r="H277" s="961"/>
      <c r="I277" s="961"/>
      <c r="J277" s="961"/>
      <c r="K277" s="962"/>
    </row>
    <row r="278" spans="1:11" x14ac:dyDescent="0.25">
      <c r="A278" s="917"/>
      <c r="B278" s="918"/>
      <c r="C278" s="918"/>
      <c r="D278" s="918"/>
      <c r="E278" s="918"/>
      <c r="F278" s="919"/>
      <c r="G278" s="917" t="s">
        <v>649</v>
      </c>
      <c r="H278" s="918"/>
      <c r="I278" s="918"/>
      <c r="J278" s="918"/>
      <c r="K278" s="919"/>
    </row>
    <row r="279" spans="1:11" x14ac:dyDescent="0.25">
      <c r="A279" s="917"/>
      <c r="B279" s="918"/>
      <c r="C279" s="918"/>
      <c r="D279" s="918"/>
      <c r="E279" s="918"/>
      <c r="F279" s="919"/>
      <c r="G279" s="917"/>
      <c r="H279" s="918"/>
      <c r="I279" s="918"/>
      <c r="J279" s="918"/>
      <c r="K279" s="919"/>
    </row>
    <row r="280" spans="1:11" x14ac:dyDescent="0.25">
      <c r="A280" s="917"/>
      <c r="B280" s="918"/>
      <c r="C280" s="918"/>
      <c r="D280" s="918"/>
      <c r="E280" s="918"/>
      <c r="F280" s="919"/>
      <c r="G280" s="917"/>
      <c r="H280" s="918"/>
      <c r="I280" s="918"/>
      <c r="J280" s="918"/>
      <c r="K280" s="919"/>
    </row>
    <row r="281" spans="1:11" x14ac:dyDescent="0.25">
      <c r="A281" s="917"/>
      <c r="B281" s="918"/>
      <c r="C281" s="918"/>
      <c r="D281" s="918"/>
      <c r="E281" s="918"/>
      <c r="F281" s="919"/>
      <c r="G281" s="917"/>
      <c r="H281" s="918"/>
      <c r="I281" s="918"/>
      <c r="J281" s="918"/>
      <c r="K281" s="919"/>
    </row>
    <row r="282" spans="1:11" x14ac:dyDescent="0.25">
      <c r="A282" s="917"/>
      <c r="B282" s="918"/>
      <c r="C282" s="918"/>
      <c r="D282" s="918"/>
      <c r="E282" s="918"/>
      <c r="F282" s="919"/>
      <c r="G282" s="917"/>
      <c r="H282" s="918"/>
      <c r="I282" s="918"/>
      <c r="J282" s="918"/>
      <c r="K282" s="919"/>
    </row>
    <row r="283" spans="1:11" x14ac:dyDescent="0.25">
      <c r="A283" s="917"/>
      <c r="B283" s="918"/>
      <c r="C283" s="918"/>
      <c r="D283" s="918"/>
      <c r="E283" s="918"/>
      <c r="F283" s="919"/>
      <c r="G283" s="917"/>
      <c r="H283" s="918"/>
      <c r="I283" s="918"/>
      <c r="J283" s="918"/>
      <c r="K283" s="919"/>
    </row>
    <row r="284" spans="1:11" x14ac:dyDescent="0.25">
      <c r="A284" s="917"/>
      <c r="B284" s="918"/>
      <c r="C284" s="918"/>
      <c r="D284" s="918"/>
      <c r="E284" s="918"/>
      <c r="F284" s="919"/>
      <c r="G284" s="917"/>
      <c r="H284" s="918"/>
      <c r="I284" s="918"/>
      <c r="J284" s="918"/>
      <c r="K284" s="919"/>
    </row>
    <row r="285" spans="1:11" x14ac:dyDescent="0.25">
      <c r="A285" s="917"/>
      <c r="B285" s="918"/>
      <c r="C285" s="918"/>
      <c r="D285" s="918"/>
      <c r="E285" s="918"/>
      <c r="F285" s="919"/>
      <c r="G285" s="917"/>
      <c r="H285" s="918"/>
      <c r="I285" s="918"/>
      <c r="J285" s="918"/>
      <c r="K285" s="919"/>
    </row>
    <row r="286" spans="1:11" x14ac:dyDescent="0.25">
      <c r="A286" s="917"/>
      <c r="B286" s="918"/>
      <c r="C286" s="918"/>
      <c r="D286" s="918"/>
      <c r="E286" s="918"/>
      <c r="F286" s="919"/>
      <c r="G286" s="917"/>
      <c r="H286" s="918"/>
      <c r="I286" s="918"/>
      <c r="J286" s="918"/>
      <c r="K286" s="919"/>
    </row>
    <row r="287" spans="1:11" x14ac:dyDescent="0.25">
      <c r="A287" s="917"/>
      <c r="B287" s="918"/>
      <c r="C287" s="918"/>
      <c r="D287" s="918"/>
      <c r="E287" s="918"/>
      <c r="F287" s="919"/>
      <c r="G287" s="917"/>
      <c r="H287" s="918"/>
      <c r="I287" s="918"/>
      <c r="J287" s="918"/>
      <c r="K287" s="919"/>
    </row>
    <row r="288" spans="1:11" x14ac:dyDescent="0.25">
      <c r="A288" s="917"/>
      <c r="B288" s="918"/>
      <c r="C288" s="918"/>
      <c r="D288" s="918"/>
      <c r="E288" s="918"/>
      <c r="F288" s="919"/>
      <c r="G288" s="917"/>
      <c r="H288" s="918"/>
      <c r="I288" s="918"/>
      <c r="J288" s="918"/>
      <c r="K288" s="919"/>
    </row>
    <row r="289" spans="1:11" x14ac:dyDescent="0.25">
      <c r="A289" s="917"/>
      <c r="B289" s="918"/>
      <c r="C289" s="918"/>
      <c r="D289" s="918"/>
      <c r="E289" s="918"/>
      <c r="F289" s="919"/>
      <c r="G289" s="917"/>
      <c r="H289" s="918"/>
      <c r="I289" s="918"/>
      <c r="J289" s="918"/>
      <c r="K289" s="919"/>
    </row>
    <row r="290" spans="1:11" x14ac:dyDescent="0.25">
      <c r="A290" s="917"/>
      <c r="B290" s="918"/>
      <c r="C290" s="918"/>
      <c r="D290" s="918"/>
      <c r="E290" s="918"/>
      <c r="F290" s="919"/>
      <c r="G290" s="917"/>
      <c r="H290" s="918"/>
      <c r="I290" s="918"/>
      <c r="J290" s="918"/>
      <c r="K290" s="919"/>
    </row>
    <row r="291" spans="1:11" ht="15.75" thickBot="1" x14ac:dyDescent="0.3">
      <c r="A291" s="917"/>
      <c r="B291" s="918"/>
      <c r="C291" s="918"/>
      <c r="D291" s="918"/>
      <c r="E291" s="918"/>
      <c r="F291" s="919"/>
      <c r="G291" s="917"/>
      <c r="H291" s="918"/>
      <c r="I291" s="918"/>
      <c r="J291" s="918"/>
      <c r="K291" s="919"/>
    </row>
    <row r="292" spans="1:11" x14ac:dyDescent="0.25">
      <c r="A292" s="1033" t="s">
        <v>982</v>
      </c>
      <c r="B292" s="953"/>
      <c r="C292" s="953"/>
      <c r="D292" s="953"/>
      <c r="E292" s="953"/>
      <c r="F292" s="954"/>
      <c r="G292" s="957" t="s">
        <v>982</v>
      </c>
      <c r="H292" s="958"/>
      <c r="I292" s="958"/>
      <c r="J292" s="958"/>
      <c r="K292" s="959"/>
    </row>
    <row r="293" spans="1:11" ht="15.75" thickBot="1" x14ac:dyDescent="0.3">
      <c r="A293" s="1034"/>
      <c r="B293" s="955"/>
      <c r="C293" s="955"/>
      <c r="D293" s="955"/>
      <c r="E293" s="955"/>
      <c r="F293" s="956"/>
      <c r="G293" s="960"/>
      <c r="H293" s="961"/>
      <c r="I293" s="961"/>
      <c r="J293" s="961"/>
      <c r="K293" s="962"/>
    </row>
    <row r="294" spans="1:11" x14ac:dyDescent="0.25">
      <c r="A294" s="920" t="s">
        <v>754</v>
      </c>
      <c r="B294" s="921"/>
      <c r="C294" s="921"/>
      <c r="D294" s="921"/>
      <c r="E294" s="921"/>
      <c r="F294" s="922"/>
      <c r="G294" s="920"/>
      <c r="H294" s="921"/>
      <c r="I294" s="921"/>
      <c r="J294" s="921"/>
      <c r="K294" s="922"/>
    </row>
    <row r="295" spans="1:11" x14ac:dyDescent="0.25">
      <c r="A295" s="917"/>
      <c r="B295" s="918"/>
      <c r="C295" s="918"/>
      <c r="D295" s="918"/>
      <c r="E295" s="918"/>
      <c r="F295" s="919"/>
      <c r="G295" s="917"/>
      <c r="H295" s="918"/>
      <c r="I295" s="918"/>
      <c r="J295" s="918"/>
      <c r="K295" s="919"/>
    </row>
    <row r="296" spans="1:11" x14ac:dyDescent="0.25">
      <c r="A296" s="917"/>
      <c r="B296" s="918"/>
      <c r="C296" s="918"/>
      <c r="D296" s="918"/>
      <c r="E296" s="918"/>
      <c r="F296" s="919"/>
      <c r="G296" s="917"/>
      <c r="H296" s="918"/>
      <c r="I296" s="918"/>
      <c r="J296" s="918"/>
      <c r="K296" s="919"/>
    </row>
    <row r="297" spans="1:11" x14ac:dyDescent="0.25">
      <c r="A297" s="917"/>
      <c r="B297" s="918"/>
      <c r="C297" s="918"/>
      <c r="D297" s="918"/>
      <c r="E297" s="918"/>
      <c r="F297" s="919"/>
      <c r="G297" s="917"/>
      <c r="H297" s="918"/>
      <c r="I297" s="918"/>
      <c r="J297" s="918"/>
      <c r="K297" s="919"/>
    </row>
    <row r="298" spans="1:11" x14ac:dyDescent="0.25">
      <c r="A298" s="917"/>
      <c r="B298" s="918"/>
      <c r="C298" s="918"/>
      <c r="D298" s="918"/>
      <c r="E298" s="918"/>
      <c r="F298" s="919"/>
      <c r="G298" s="917"/>
      <c r="H298" s="918"/>
      <c r="I298" s="918"/>
      <c r="J298" s="918"/>
      <c r="K298" s="919"/>
    </row>
    <row r="299" spans="1:11" x14ac:dyDescent="0.25">
      <c r="A299" s="917"/>
      <c r="B299" s="918"/>
      <c r="C299" s="918"/>
      <c r="D299" s="918"/>
      <c r="E299" s="918"/>
      <c r="F299" s="919"/>
      <c r="G299" s="917"/>
      <c r="H299" s="918"/>
      <c r="I299" s="918"/>
      <c r="J299" s="918"/>
      <c r="K299" s="919"/>
    </row>
    <row r="300" spans="1:11" x14ac:dyDescent="0.25">
      <c r="A300" s="917"/>
      <c r="B300" s="918"/>
      <c r="C300" s="918"/>
      <c r="D300" s="918"/>
      <c r="E300" s="918"/>
      <c r="F300" s="919"/>
      <c r="G300" s="917"/>
      <c r="H300" s="918"/>
      <c r="I300" s="918"/>
      <c r="J300" s="918"/>
      <c r="K300" s="919"/>
    </row>
    <row r="301" spans="1:11" x14ac:dyDescent="0.25">
      <c r="A301" s="917"/>
      <c r="B301" s="918"/>
      <c r="C301" s="918"/>
      <c r="D301" s="918"/>
      <c r="E301" s="918"/>
      <c r="F301" s="919"/>
      <c r="G301" s="917"/>
      <c r="H301" s="918"/>
      <c r="I301" s="918"/>
      <c r="J301" s="918"/>
      <c r="K301" s="919"/>
    </row>
    <row r="302" spans="1:11" x14ac:dyDescent="0.25">
      <c r="A302" s="917"/>
      <c r="B302" s="918"/>
      <c r="C302" s="918"/>
      <c r="D302" s="918"/>
      <c r="E302" s="918"/>
      <c r="F302" s="919"/>
      <c r="G302" s="917"/>
      <c r="H302" s="918"/>
      <c r="I302" s="918"/>
      <c r="J302" s="918"/>
      <c r="K302" s="919"/>
    </row>
    <row r="303" spans="1:11" x14ac:dyDescent="0.25">
      <c r="A303" s="917"/>
      <c r="B303" s="918"/>
      <c r="C303" s="918"/>
      <c r="D303" s="918"/>
      <c r="E303" s="918"/>
      <c r="F303" s="919"/>
      <c r="G303" s="917"/>
      <c r="H303" s="918"/>
      <c r="I303" s="918"/>
      <c r="J303" s="918"/>
      <c r="K303" s="919"/>
    </row>
    <row r="304" spans="1:11" x14ac:dyDescent="0.25">
      <c r="A304" s="917"/>
      <c r="B304" s="918"/>
      <c r="C304" s="918"/>
      <c r="D304" s="918"/>
      <c r="E304" s="918"/>
      <c r="F304" s="919"/>
      <c r="G304" s="917"/>
      <c r="H304" s="918"/>
      <c r="I304" s="918"/>
      <c r="J304" s="918"/>
      <c r="K304" s="919"/>
    </row>
    <row r="305" spans="1:11" x14ac:dyDescent="0.25">
      <c r="A305" s="917"/>
      <c r="B305" s="918"/>
      <c r="C305" s="918"/>
      <c r="D305" s="918"/>
      <c r="E305" s="918"/>
      <c r="F305" s="919"/>
      <c r="G305" s="917"/>
      <c r="H305" s="918"/>
      <c r="I305" s="918"/>
      <c r="J305" s="918"/>
      <c r="K305" s="919"/>
    </row>
    <row r="306" spans="1:11" x14ac:dyDescent="0.25">
      <c r="A306" s="917"/>
      <c r="B306" s="918"/>
      <c r="C306" s="918"/>
      <c r="D306" s="918"/>
      <c r="E306" s="918"/>
      <c r="F306" s="919"/>
      <c r="G306" s="917"/>
      <c r="H306" s="918"/>
      <c r="I306" s="918"/>
      <c r="J306" s="918"/>
      <c r="K306" s="919"/>
    </row>
    <row r="307" spans="1:11" ht="15.75" thickBot="1" x14ac:dyDescent="0.3">
      <c r="A307" s="917"/>
      <c r="B307" s="918"/>
      <c r="C307" s="918"/>
      <c r="D307" s="918"/>
      <c r="E307" s="918"/>
      <c r="F307" s="919"/>
      <c r="G307" s="917"/>
      <c r="H307" s="918"/>
      <c r="I307" s="918"/>
      <c r="J307" s="918"/>
      <c r="K307" s="919"/>
    </row>
    <row r="308" spans="1:11" x14ac:dyDescent="0.25">
      <c r="A308" s="1033" t="s">
        <v>773</v>
      </c>
      <c r="B308" s="953"/>
      <c r="C308" s="953"/>
      <c r="D308" s="953"/>
      <c r="E308" s="953"/>
      <c r="F308" s="954"/>
      <c r="G308" s="957" t="s">
        <v>773</v>
      </c>
      <c r="H308" s="958"/>
      <c r="I308" s="958"/>
      <c r="J308" s="958"/>
      <c r="K308" s="959"/>
    </row>
    <row r="309" spans="1:11" ht="15.75" thickBot="1" x14ac:dyDescent="0.3">
      <c r="A309" s="1034"/>
      <c r="B309" s="955"/>
      <c r="C309" s="955"/>
      <c r="D309" s="955"/>
      <c r="E309" s="955"/>
      <c r="F309" s="956"/>
      <c r="G309" s="960"/>
      <c r="H309" s="961"/>
      <c r="I309" s="961"/>
      <c r="J309" s="961"/>
      <c r="K309" s="962"/>
    </row>
    <row r="310" spans="1:11" x14ac:dyDescent="0.25">
      <c r="A310" s="920" t="s">
        <v>756</v>
      </c>
      <c r="B310" s="921"/>
      <c r="C310" s="921"/>
      <c r="D310" s="921"/>
      <c r="E310" s="921"/>
      <c r="F310" s="922"/>
      <c r="G310" s="920" t="s">
        <v>757</v>
      </c>
      <c r="H310" s="921"/>
      <c r="I310" s="921"/>
      <c r="J310" s="921"/>
      <c r="K310" s="922"/>
    </row>
    <row r="311" spans="1:11" x14ac:dyDescent="0.25">
      <c r="A311" s="917"/>
      <c r="B311" s="918"/>
      <c r="C311" s="918"/>
      <c r="D311" s="918"/>
      <c r="E311" s="918"/>
      <c r="F311" s="919"/>
      <c r="G311" s="917"/>
      <c r="H311" s="918"/>
      <c r="I311" s="918"/>
      <c r="J311" s="918"/>
      <c r="K311" s="919"/>
    </row>
    <row r="312" spans="1:11" x14ac:dyDescent="0.25">
      <c r="A312" s="917"/>
      <c r="B312" s="918"/>
      <c r="C312" s="918"/>
      <c r="D312" s="918"/>
      <c r="E312" s="918"/>
      <c r="F312" s="919"/>
      <c r="G312" s="917"/>
      <c r="H312" s="918"/>
      <c r="I312" s="918"/>
      <c r="J312" s="918"/>
      <c r="K312" s="919"/>
    </row>
    <row r="313" spans="1:11" x14ac:dyDescent="0.25">
      <c r="A313" s="917"/>
      <c r="B313" s="918"/>
      <c r="C313" s="918"/>
      <c r="D313" s="918"/>
      <c r="E313" s="918"/>
      <c r="F313" s="919"/>
      <c r="G313" s="917"/>
      <c r="H313" s="918"/>
      <c r="I313" s="918"/>
      <c r="J313" s="918"/>
      <c r="K313" s="919"/>
    </row>
    <row r="314" spans="1:11" x14ac:dyDescent="0.25">
      <c r="A314" s="917"/>
      <c r="B314" s="918"/>
      <c r="C314" s="918"/>
      <c r="D314" s="918"/>
      <c r="E314" s="918"/>
      <c r="F314" s="919"/>
      <c r="G314" s="917"/>
      <c r="H314" s="918"/>
      <c r="I314" s="918"/>
      <c r="J314" s="918"/>
      <c r="K314" s="919"/>
    </row>
    <row r="315" spans="1:11" x14ac:dyDescent="0.25">
      <c r="A315" s="917"/>
      <c r="B315" s="918"/>
      <c r="C315" s="918"/>
      <c r="D315" s="918"/>
      <c r="E315" s="918"/>
      <c r="F315" s="919"/>
      <c r="G315" s="917"/>
      <c r="H315" s="918"/>
      <c r="I315" s="918"/>
      <c r="J315" s="918"/>
      <c r="K315" s="919"/>
    </row>
    <row r="316" spans="1:11" x14ac:dyDescent="0.25">
      <c r="A316" s="917"/>
      <c r="B316" s="918"/>
      <c r="C316" s="918"/>
      <c r="D316" s="918"/>
      <c r="E316" s="918"/>
      <c r="F316" s="919"/>
      <c r="G316" s="917"/>
      <c r="H316" s="918"/>
      <c r="I316" s="918"/>
      <c r="J316" s="918"/>
      <c r="K316" s="919"/>
    </row>
    <row r="317" spans="1:11" x14ac:dyDescent="0.25">
      <c r="A317" s="917"/>
      <c r="B317" s="918"/>
      <c r="C317" s="918"/>
      <c r="D317" s="918"/>
      <c r="E317" s="918"/>
      <c r="F317" s="919"/>
      <c r="G317" s="917"/>
      <c r="H317" s="918"/>
      <c r="I317" s="918"/>
      <c r="J317" s="918"/>
      <c r="K317" s="919"/>
    </row>
    <row r="318" spans="1:11" x14ac:dyDescent="0.25">
      <c r="A318" s="917"/>
      <c r="B318" s="918"/>
      <c r="C318" s="918"/>
      <c r="D318" s="918"/>
      <c r="E318" s="918"/>
      <c r="F318" s="919"/>
      <c r="G318" s="917"/>
      <c r="H318" s="918"/>
      <c r="I318" s="918"/>
      <c r="J318" s="918"/>
      <c r="K318" s="919"/>
    </row>
    <row r="319" spans="1:11" x14ac:dyDescent="0.25">
      <c r="A319" s="917"/>
      <c r="B319" s="918"/>
      <c r="C319" s="918"/>
      <c r="D319" s="918"/>
      <c r="E319" s="918"/>
      <c r="F319" s="919"/>
      <c r="G319" s="917"/>
      <c r="H319" s="918"/>
      <c r="I319" s="918"/>
      <c r="J319" s="918"/>
      <c r="K319" s="919"/>
    </row>
    <row r="320" spans="1:11" x14ac:dyDescent="0.25">
      <c r="A320" s="917"/>
      <c r="B320" s="918"/>
      <c r="C320" s="918"/>
      <c r="D320" s="918"/>
      <c r="E320" s="918"/>
      <c r="F320" s="919"/>
      <c r="G320" s="917"/>
      <c r="H320" s="918"/>
      <c r="I320" s="918"/>
      <c r="J320" s="918"/>
      <c r="K320" s="919"/>
    </row>
    <row r="321" spans="1:11" x14ac:dyDescent="0.25">
      <c r="A321" s="917"/>
      <c r="B321" s="918"/>
      <c r="C321" s="918"/>
      <c r="D321" s="918"/>
      <c r="E321" s="918"/>
      <c r="F321" s="919"/>
      <c r="G321" s="917"/>
      <c r="H321" s="918"/>
      <c r="I321" s="918"/>
      <c r="J321" s="918"/>
      <c r="K321" s="919"/>
    </row>
    <row r="322" spans="1:11" x14ac:dyDescent="0.25">
      <c r="A322" s="917"/>
      <c r="B322" s="918"/>
      <c r="C322" s="918"/>
      <c r="D322" s="918"/>
      <c r="E322" s="918"/>
      <c r="F322" s="919"/>
      <c r="G322" s="917"/>
      <c r="H322" s="918"/>
      <c r="I322" s="918"/>
      <c r="J322" s="918"/>
      <c r="K322" s="919"/>
    </row>
    <row r="323" spans="1:11" ht="15.75" thickBot="1" x14ac:dyDescent="0.3">
      <c r="A323" s="917"/>
      <c r="B323" s="918"/>
      <c r="C323" s="918"/>
      <c r="D323" s="918"/>
      <c r="E323" s="918"/>
      <c r="F323" s="919"/>
      <c r="G323" s="917"/>
      <c r="H323" s="918"/>
      <c r="I323" s="918"/>
      <c r="J323" s="918"/>
      <c r="K323" s="919"/>
    </row>
    <row r="324" spans="1:11" x14ac:dyDescent="0.25">
      <c r="A324" s="957" t="s">
        <v>983</v>
      </c>
      <c r="B324" s="958"/>
      <c r="C324" s="958"/>
      <c r="D324" s="958"/>
      <c r="E324" s="958"/>
      <c r="F324" s="959"/>
      <c r="G324" s="957" t="s">
        <v>984</v>
      </c>
      <c r="H324" s="958"/>
      <c r="I324" s="958"/>
      <c r="J324" s="958"/>
      <c r="K324" s="959"/>
    </row>
    <row r="325" spans="1:11" ht="15.75" thickBot="1" x14ac:dyDescent="0.3">
      <c r="A325" s="960"/>
      <c r="B325" s="961"/>
      <c r="C325" s="961"/>
      <c r="D325" s="961"/>
      <c r="E325" s="961"/>
      <c r="F325" s="962"/>
      <c r="G325" s="960"/>
      <c r="H325" s="961"/>
      <c r="I325" s="961"/>
      <c r="J325" s="961"/>
      <c r="K325" s="962"/>
    </row>
    <row r="326" spans="1:11" x14ac:dyDescent="0.25">
      <c r="A326" s="920" t="s">
        <v>756</v>
      </c>
      <c r="B326" s="921"/>
      <c r="C326" s="921"/>
      <c r="D326" s="921"/>
      <c r="E326" s="921"/>
      <c r="F326" s="922"/>
      <c r="G326" s="920" t="s">
        <v>757</v>
      </c>
      <c r="H326" s="921"/>
      <c r="I326" s="921"/>
      <c r="J326" s="921"/>
      <c r="K326" s="922"/>
    </row>
    <row r="327" spans="1:11" x14ac:dyDescent="0.25">
      <c r="A327" s="917"/>
      <c r="B327" s="918"/>
      <c r="C327" s="918"/>
      <c r="D327" s="918"/>
      <c r="E327" s="918"/>
      <c r="F327" s="919"/>
      <c r="G327" s="917"/>
      <c r="H327" s="918"/>
      <c r="I327" s="918"/>
      <c r="J327" s="918"/>
      <c r="K327" s="919"/>
    </row>
    <row r="328" spans="1:11" x14ac:dyDescent="0.25">
      <c r="A328" s="917"/>
      <c r="B328" s="918"/>
      <c r="C328" s="918"/>
      <c r="D328" s="918"/>
      <c r="E328" s="918"/>
      <c r="F328" s="919"/>
      <c r="G328" s="917"/>
      <c r="H328" s="918"/>
      <c r="I328" s="918"/>
      <c r="J328" s="918"/>
      <c r="K328" s="919"/>
    </row>
    <row r="329" spans="1:11" x14ac:dyDescent="0.25">
      <c r="A329" s="917"/>
      <c r="B329" s="918"/>
      <c r="C329" s="918"/>
      <c r="D329" s="918"/>
      <c r="E329" s="918"/>
      <c r="F329" s="919"/>
      <c r="G329" s="917"/>
      <c r="H329" s="918"/>
      <c r="I329" s="918"/>
      <c r="J329" s="918"/>
      <c r="K329" s="919"/>
    </row>
    <row r="330" spans="1:11" x14ac:dyDescent="0.25">
      <c r="A330" s="917"/>
      <c r="B330" s="918"/>
      <c r="C330" s="918"/>
      <c r="D330" s="918"/>
      <c r="E330" s="918"/>
      <c r="F330" s="919"/>
      <c r="G330" s="917"/>
      <c r="H330" s="918"/>
      <c r="I330" s="918"/>
      <c r="J330" s="918"/>
      <c r="K330" s="919"/>
    </row>
    <row r="331" spans="1:11" x14ac:dyDescent="0.25">
      <c r="A331" s="917"/>
      <c r="B331" s="918"/>
      <c r="C331" s="918"/>
      <c r="D331" s="918"/>
      <c r="E331" s="918"/>
      <c r="F331" s="919"/>
      <c r="G331" s="917"/>
      <c r="H331" s="918"/>
      <c r="I331" s="918"/>
      <c r="J331" s="918"/>
      <c r="K331" s="919"/>
    </row>
    <row r="332" spans="1:11" x14ac:dyDescent="0.25">
      <c r="A332" s="917"/>
      <c r="B332" s="918"/>
      <c r="C332" s="918"/>
      <c r="D332" s="918"/>
      <c r="E332" s="918"/>
      <c r="F332" s="919"/>
      <c r="G332" s="917"/>
      <c r="H332" s="918"/>
      <c r="I332" s="918"/>
      <c r="J332" s="918"/>
      <c r="K332" s="919"/>
    </row>
    <row r="333" spans="1:11" x14ac:dyDescent="0.25">
      <c r="A333" s="917"/>
      <c r="B333" s="918"/>
      <c r="C333" s="918"/>
      <c r="D333" s="918"/>
      <c r="E333" s="918"/>
      <c r="F333" s="919"/>
      <c r="G333" s="917"/>
      <c r="H333" s="918"/>
      <c r="I333" s="918"/>
      <c r="J333" s="918"/>
      <c r="K333" s="919"/>
    </row>
    <row r="334" spans="1:11" x14ac:dyDescent="0.25">
      <c r="A334" s="917"/>
      <c r="B334" s="918"/>
      <c r="C334" s="918"/>
      <c r="D334" s="918"/>
      <c r="E334" s="918"/>
      <c r="F334" s="919"/>
      <c r="G334" s="917"/>
      <c r="H334" s="918"/>
      <c r="I334" s="918"/>
      <c r="J334" s="918"/>
      <c r="K334" s="919"/>
    </row>
    <row r="335" spans="1:11" x14ac:dyDescent="0.25">
      <c r="A335" s="917"/>
      <c r="B335" s="918"/>
      <c r="C335" s="918"/>
      <c r="D335" s="918"/>
      <c r="E335" s="918"/>
      <c r="F335" s="919"/>
      <c r="G335" s="917"/>
      <c r="H335" s="918"/>
      <c r="I335" s="918"/>
      <c r="J335" s="918"/>
      <c r="K335" s="919"/>
    </row>
    <row r="336" spans="1:11" x14ac:dyDescent="0.25">
      <c r="A336" s="917"/>
      <c r="B336" s="918"/>
      <c r="C336" s="918"/>
      <c r="D336" s="918"/>
      <c r="E336" s="918"/>
      <c r="F336" s="919"/>
      <c r="G336" s="917"/>
      <c r="H336" s="918"/>
      <c r="I336" s="918"/>
      <c r="J336" s="918"/>
      <c r="K336" s="919"/>
    </row>
    <row r="337" spans="1:11" x14ac:dyDescent="0.25">
      <c r="A337" s="917"/>
      <c r="B337" s="918"/>
      <c r="C337" s="918"/>
      <c r="D337" s="918"/>
      <c r="E337" s="918"/>
      <c r="F337" s="919"/>
      <c r="G337" s="917"/>
      <c r="H337" s="918"/>
      <c r="I337" s="918"/>
      <c r="J337" s="918"/>
      <c r="K337" s="919"/>
    </row>
    <row r="338" spans="1:11" x14ac:dyDescent="0.25">
      <c r="A338" s="917"/>
      <c r="B338" s="918"/>
      <c r="C338" s="918"/>
      <c r="D338" s="918"/>
      <c r="E338" s="918"/>
      <c r="F338" s="919"/>
      <c r="G338" s="917"/>
      <c r="H338" s="918"/>
      <c r="I338" s="918"/>
      <c r="J338" s="918"/>
      <c r="K338" s="919"/>
    </row>
    <row r="339" spans="1:11" ht="15.75" thickBot="1" x14ac:dyDescent="0.3">
      <c r="A339" s="917"/>
      <c r="B339" s="918"/>
      <c r="C339" s="918"/>
      <c r="D339" s="918"/>
      <c r="E339" s="918"/>
      <c r="F339" s="919"/>
      <c r="G339" s="917"/>
      <c r="H339" s="918"/>
      <c r="I339" s="918"/>
      <c r="J339" s="918"/>
      <c r="K339" s="919"/>
    </row>
    <row r="340" spans="1:11" x14ac:dyDescent="0.25">
      <c r="A340" s="957" t="s">
        <v>865</v>
      </c>
      <c r="B340" s="958"/>
      <c r="C340" s="958"/>
      <c r="D340" s="958"/>
      <c r="E340" s="958"/>
      <c r="F340" s="959"/>
      <c r="G340" s="957" t="s">
        <v>866</v>
      </c>
      <c r="H340" s="958"/>
      <c r="I340" s="958"/>
      <c r="J340" s="958"/>
      <c r="K340" s="959"/>
    </row>
    <row r="341" spans="1:11" ht="15.75" thickBot="1" x14ac:dyDescent="0.3">
      <c r="A341" s="960"/>
      <c r="B341" s="961"/>
      <c r="C341" s="961"/>
      <c r="D341" s="961"/>
      <c r="E341" s="961"/>
      <c r="F341" s="962"/>
      <c r="G341" s="960"/>
      <c r="H341" s="961"/>
      <c r="I341" s="961"/>
      <c r="J341" s="961"/>
      <c r="K341" s="962"/>
    </row>
  </sheetData>
  <mergeCells count="9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M101"/>
  <sheetViews>
    <sheetView zoomScale="85" zoomScaleNormal="85" zoomScaleSheetLayoutView="100" zoomScalePageLayoutView="90" workbookViewId="0">
      <selection activeCell="N43" sqref="N43"/>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9.5703125" style="131" customWidth="1"/>
    <col min="8" max="8" width="8.5703125" style="131" customWidth="1"/>
    <col min="9" max="9" width="22.42578125" style="131" customWidth="1"/>
    <col min="10" max="10" width="13" style="131" customWidth="1"/>
    <col min="11" max="11" width="13.42578125" style="131" customWidth="1"/>
    <col min="12" max="12" width="9.5703125" style="131" customWidth="1"/>
    <col min="13" max="13" width="11.42578125" style="131" hidden="1" customWidth="1"/>
    <col min="14" max="16384" width="11.42578125"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x14ac:dyDescent="0.25">
      <c r="B3" s="929" t="s">
        <v>434</v>
      </c>
      <c r="C3" s="930"/>
      <c r="D3" s="930"/>
      <c r="E3" s="931"/>
      <c r="F3" s="158">
        <v>43979</v>
      </c>
      <c r="G3" s="929" t="s">
        <v>435</v>
      </c>
      <c r="H3" s="930"/>
      <c r="I3" s="931"/>
      <c r="J3" s="949">
        <v>43985</v>
      </c>
      <c r="K3" s="930"/>
      <c r="L3" s="931"/>
    </row>
    <row r="4" spans="2:12" ht="24.95" customHeight="1" x14ac:dyDescent="0.25">
      <c r="B4" s="935" t="s">
        <v>384</v>
      </c>
      <c r="C4" s="936"/>
      <c r="D4" s="936"/>
      <c r="E4" s="936"/>
      <c r="F4" s="936"/>
      <c r="G4" s="936"/>
      <c r="H4" s="937"/>
      <c r="I4" s="165" t="s">
        <v>730</v>
      </c>
      <c r="J4" s="165" t="s">
        <v>2</v>
      </c>
      <c r="K4" s="941" t="s">
        <v>0</v>
      </c>
      <c r="L4" s="942"/>
    </row>
    <row r="5" spans="2:12" ht="24.95" customHeight="1" x14ac:dyDescent="0.25">
      <c r="B5" s="938"/>
      <c r="C5" s="939"/>
      <c r="D5" s="939"/>
      <c r="E5" s="939"/>
      <c r="F5" s="939"/>
      <c r="G5" s="939"/>
      <c r="H5" s="940"/>
      <c r="I5" s="132" t="s">
        <v>731</v>
      </c>
      <c r="J5" s="165">
        <v>2</v>
      </c>
      <c r="K5" s="941" t="s">
        <v>436</v>
      </c>
      <c r="L5" s="942"/>
    </row>
    <row r="6" spans="2:12" ht="15.75" customHeight="1" x14ac:dyDescent="0.25">
      <c r="B6" s="917" t="s">
        <v>648</v>
      </c>
      <c r="C6" s="918"/>
      <c r="D6" s="918"/>
      <c r="E6" s="918"/>
      <c r="F6" s="918"/>
      <c r="G6" s="919"/>
      <c r="H6" s="917" t="s">
        <v>649</v>
      </c>
      <c r="I6" s="918"/>
      <c r="J6" s="918"/>
      <c r="K6" s="918"/>
      <c r="L6" s="919"/>
    </row>
    <row r="7" spans="2:12" x14ac:dyDescent="0.25">
      <c r="B7" s="917"/>
      <c r="C7" s="918"/>
      <c r="D7" s="918"/>
      <c r="E7" s="918"/>
      <c r="F7" s="918"/>
      <c r="G7" s="919"/>
      <c r="H7" s="917"/>
      <c r="I7" s="918"/>
      <c r="J7" s="918"/>
      <c r="K7" s="918"/>
      <c r="L7" s="919"/>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2" x14ac:dyDescent="0.25">
      <c r="B17" s="917"/>
      <c r="C17" s="918"/>
      <c r="D17" s="918"/>
      <c r="E17" s="918"/>
      <c r="F17" s="918"/>
      <c r="G17" s="919"/>
      <c r="H17" s="917"/>
      <c r="I17" s="918"/>
      <c r="J17" s="918"/>
      <c r="K17" s="918"/>
      <c r="L17" s="919"/>
    </row>
    <row r="18" spans="2:12" x14ac:dyDescent="0.25">
      <c r="B18" s="917"/>
      <c r="C18" s="918"/>
      <c r="D18" s="918"/>
      <c r="E18" s="918"/>
      <c r="F18" s="918"/>
      <c r="G18" s="919"/>
      <c r="H18" s="917"/>
      <c r="I18" s="918"/>
      <c r="J18" s="918"/>
      <c r="K18" s="918"/>
      <c r="L18" s="919"/>
    </row>
    <row r="19" spans="2:12" ht="15.75" thickBot="1" x14ac:dyDescent="0.3">
      <c r="B19" s="917"/>
      <c r="C19" s="918"/>
      <c r="D19" s="918"/>
      <c r="E19" s="918"/>
      <c r="F19" s="918"/>
      <c r="G19" s="919"/>
      <c r="H19" s="917"/>
      <c r="I19" s="918"/>
      <c r="J19" s="918"/>
      <c r="K19" s="918"/>
      <c r="L19" s="919"/>
    </row>
    <row r="20" spans="2:12" x14ac:dyDescent="0.25">
      <c r="B20" s="905" t="s">
        <v>1024</v>
      </c>
      <c r="C20" s="906"/>
      <c r="D20" s="906"/>
      <c r="E20" s="906"/>
      <c r="F20" s="906"/>
      <c r="G20" s="907"/>
      <c r="H20" s="911" t="s">
        <v>1025</v>
      </c>
      <c r="I20" s="912"/>
      <c r="J20" s="912"/>
      <c r="K20" s="912"/>
      <c r="L20" s="913"/>
    </row>
    <row r="21" spans="2:12" ht="18" customHeight="1" thickBot="1" x14ac:dyDescent="0.3">
      <c r="B21" s="908"/>
      <c r="C21" s="909"/>
      <c r="D21" s="909"/>
      <c r="E21" s="909"/>
      <c r="F21" s="909"/>
      <c r="G21" s="910"/>
      <c r="H21" s="914"/>
      <c r="I21" s="915"/>
      <c r="J21" s="915"/>
      <c r="K21" s="915"/>
      <c r="L21" s="916"/>
    </row>
    <row r="22" spans="2:12" ht="15.75" customHeight="1" x14ac:dyDescent="0.25">
      <c r="B22" s="920" t="s">
        <v>754</v>
      </c>
      <c r="C22" s="921"/>
      <c r="D22" s="921"/>
      <c r="E22" s="921"/>
      <c r="F22" s="921"/>
      <c r="G22" s="922"/>
      <c r="H22" s="920" t="s">
        <v>755</v>
      </c>
      <c r="I22" s="921"/>
      <c r="J22" s="921"/>
      <c r="K22" s="921"/>
      <c r="L22" s="922"/>
    </row>
    <row r="23" spans="2:12" x14ac:dyDescent="0.25">
      <c r="B23" s="917"/>
      <c r="C23" s="918"/>
      <c r="D23" s="918"/>
      <c r="E23" s="918"/>
      <c r="F23" s="918"/>
      <c r="G23" s="919"/>
      <c r="H23" s="917"/>
      <c r="I23" s="918"/>
      <c r="J23" s="918"/>
      <c r="K23" s="918"/>
      <c r="L23" s="919"/>
    </row>
    <row r="24" spans="2:12" x14ac:dyDescent="0.25">
      <c r="B24" s="917"/>
      <c r="C24" s="918"/>
      <c r="D24" s="918"/>
      <c r="E24" s="918"/>
      <c r="F24" s="918"/>
      <c r="G24" s="919"/>
      <c r="H24" s="917"/>
      <c r="I24" s="918"/>
      <c r="J24" s="918"/>
      <c r="K24" s="918"/>
      <c r="L24" s="919"/>
    </row>
    <row r="25" spans="2:12" x14ac:dyDescent="0.25">
      <c r="B25" s="917"/>
      <c r="C25" s="918"/>
      <c r="D25" s="918"/>
      <c r="E25" s="918"/>
      <c r="F25" s="918"/>
      <c r="G25" s="919"/>
      <c r="H25" s="917"/>
      <c r="I25" s="918"/>
      <c r="J25" s="918"/>
      <c r="K25" s="918"/>
      <c r="L25" s="919"/>
    </row>
    <row r="26" spans="2:12" x14ac:dyDescent="0.25">
      <c r="B26" s="917"/>
      <c r="C26" s="918"/>
      <c r="D26" s="918"/>
      <c r="E26" s="918"/>
      <c r="F26" s="918"/>
      <c r="G26" s="919"/>
      <c r="H26" s="917"/>
      <c r="I26" s="918"/>
      <c r="J26" s="918"/>
      <c r="K26" s="918"/>
      <c r="L26" s="919"/>
    </row>
    <row r="27" spans="2:12" x14ac:dyDescent="0.25">
      <c r="B27" s="917"/>
      <c r="C27" s="918"/>
      <c r="D27" s="918"/>
      <c r="E27" s="918"/>
      <c r="F27" s="918"/>
      <c r="G27" s="919"/>
      <c r="H27" s="917"/>
      <c r="I27" s="918"/>
      <c r="J27" s="918"/>
      <c r="K27" s="918"/>
      <c r="L27" s="919"/>
    </row>
    <row r="28" spans="2:12" x14ac:dyDescent="0.25">
      <c r="B28" s="917"/>
      <c r="C28" s="918"/>
      <c r="D28" s="918"/>
      <c r="E28" s="918"/>
      <c r="F28" s="918"/>
      <c r="G28" s="919"/>
      <c r="H28" s="917"/>
      <c r="I28" s="918"/>
      <c r="J28" s="918"/>
      <c r="K28" s="918"/>
      <c r="L28" s="919"/>
    </row>
    <row r="29" spans="2:12" x14ac:dyDescent="0.25">
      <c r="B29" s="917"/>
      <c r="C29" s="918"/>
      <c r="D29" s="918"/>
      <c r="E29" s="918"/>
      <c r="F29" s="918"/>
      <c r="G29" s="919"/>
      <c r="H29" s="917"/>
      <c r="I29" s="918"/>
      <c r="J29" s="918"/>
      <c r="K29" s="918"/>
      <c r="L29" s="919"/>
    </row>
    <row r="30" spans="2:12" x14ac:dyDescent="0.25">
      <c r="B30" s="917"/>
      <c r="C30" s="918"/>
      <c r="D30" s="918"/>
      <c r="E30" s="918"/>
      <c r="F30" s="918"/>
      <c r="G30" s="919"/>
      <c r="H30" s="917"/>
      <c r="I30" s="918"/>
      <c r="J30" s="918"/>
      <c r="K30" s="918"/>
      <c r="L30" s="919"/>
    </row>
    <row r="31" spans="2:12" x14ac:dyDescent="0.25">
      <c r="B31" s="917"/>
      <c r="C31" s="918"/>
      <c r="D31" s="918"/>
      <c r="E31" s="918"/>
      <c r="F31" s="918"/>
      <c r="G31" s="919"/>
      <c r="H31" s="917"/>
      <c r="I31" s="918"/>
      <c r="J31" s="918"/>
      <c r="K31" s="918"/>
      <c r="L31" s="919"/>
    </row>
    <row r="32" spans="2:12" x14ac:dyDescent="0.25">
      <c r="B32" s="917"/>
      <c r="C32" s="918"/>
      <c r="D32" s="918"/>
      <c r="E32" s="918"/>
      <c r="F32" s="918"/>
      <c r="G32" s="919"/>
      <c r="H32" s="917"/>
      <c r="I32" s="918"/>
      <c r="J32" s="918"/>
      <c r="K32" s="918"/>
      <c r="L32" s="919"/>
    </row>
    <row r="33" spans="2:12" x14ac:dyDescent="0.25">
      <c r="B33" s="917"/>
      <c r="C33" s="918"/>
      <c r="D33" s="918"/>
      <c r="E33" s="918"/>
      <c r="F33" s="918"/>
      <c r="G33" s="919"/>
      <c r="H33" s="917"/>
      <c r="I33" s="918"/>
      <c r="J33" s="918"/>
      <c r="K33" s="918"/>
      <c r="L33" s="919"/>
    </row>
    <row r="34" spans="2:12" x14ac:dyDescent="0.25">
      <c r="B34" s="917"/>
      <c r="C34" s="918"/>
      <c r="D34" s="918"/>
      <c r="E34" s="918"/>
      <c r="F34" s="918"/>
      <c r="G34" s="919"/>
      <c r="H34" s="917"/>
      <c r="I34" s="918"/>
      <c r="J34" s="918"/>
      <c r="K34" s="918"/>
      <c r="L34" s="919"/>
    </row>
    <row r="35" spans="2:12" ht="15.75" thickBot="1" x14ac:dyDescent="0.3">
      <c r="B35" s="917"/>
      <c r="C35" s="918"/>
      <c r="D35" s="918"/>
      <c r="E35" s="918"/>
      <c r="F35" s="918"/>
      <c r="G35" s="919"/>
      <c r="H35" s="917"/>
      <c r="I35" s="918"/>
      <c r="J35" s="918"/>
      <c r="K35" s="918"/>
      <c r="L35" s="919"/>
    </row>
    <row r="36" spans="2:12" x14ac:dyDescent="0.25">
      <c r="B36" s="905" t="s">
        <v>1026</v>
      </c>
      <c r="C36" s="906"/>
      <c r="D36" s="906"/>
      <c r="E36" s="906"/>
      <c r="F36" s="906"/>
      <c r="G36" s="907"/>
      <c r="H36" s="911" t="s">
        <v>1027</v>
      </c>
      <c r="I36" s="912"/>
      <c r="J36" s="912"/>
      <c r="K36" s="912"/>
      <c r="L36" s="913"/>
    </row>
    <row r="37" spans="2:12" ht="18" customHeight="1" thickBot="1" x14ac:dyDescent="0.3">
      <c r="B37" s="908"/>
      <c r="C37" s="909"/>
      <c r="D37" s="909"/>
      <c r="E37" s="909"/>
      <c r="F37" s="909"/>
      <c r="G37" s="910"/>
      <c r="H37" s="914"/>
      <c r="I37" s="915"/>
      <c r="J37" s="915"/>
      <c r="K37" s="915"/>
      <c r="L37" s="916"/>
    </row>
    <row r="38" spans="2:12" x14ac:dyDescent="0.25">
      <c r="B38" s="920" t="s">
        <v>756</v>
      </c>
      <c r="C38" s="921"/>
      <c r="D38" s="921"/>
      <c r="E38" s="921"/>
      <c r="F38" s="921"/>
      <c r="G38" s="922"/>
      <c r="H38" s="920" t="s">
        <v>757</v>
      </c>
      <c r="I38" s="921"/>
      <c r="J38" s="921"/>
      <c r="K38" s="921"/>
      <c r="L38" s="922"/>
    </row>
    <row r="39" spans="2:12" x14ac:dyDescent="0.25">
      <c r="B39" s="917"/>
      <c r="C39" s="918"/>
      <c r="D39" s="918"/>
      <c r="E39" s="918"/>
      <c r="F39" s="918"/>
      <c r="G39" s="919"/>
      <c r="H39" s="917"/>
      <c r="I39" s="918"/>
      <c r="J39" s="918"/>
      <c r="K39" s="918"/>
      <c r="L39" s="919"/>
    </row>
    <row r="40" spans="2:12" x14ac:dyDescent="0.25">
      <c r="B40" s="917"/>
      <c r="C40" s="918"/>
      <c r="D40" s="918"/>
      <c r="E40" s="918"/>
      <c r="F40" s="918"/>
      <c r="G40" s="919"/>
      <c r="H40" s="917"/>
      <c r="I40" s="918"/>
      <c r="J40" s="918"/>
      <c r="K40" s="918"/>
      <c r="L40" s="919"/>
    </row>
    <row r="41" spans="2:12" x14ac:dyDescent="0.25">
      <c r="B41" s="917"/>
      <c r="C41" s="918"/>
      <c r="D41" s="918"/>
      <c r="E41" s="918"/>
      <c r="F41" s="918"/>
      <c r="G41" s="919"/>
      <c r="H41" s="917"/>
      <c r="I41" s="918"/>
      <c r="J41" s="918"/>
      <c r="K41" s="918"/>
      <c r="L41" s="919"/>
    </row>
    <row r="42" spans="2:12" x14ac:dyDescent="0.25">
      <c r="B42" s="917"/>
      <c r="C42" s="918"/>
      <c r="D42" s="918"/>
      <c r="E42" s="918"/>
      <c r="F42" s="918"/>
      <c r="G42" s="919"/>
      <c r="H42" s="917"/>
      <c r="I42" s="918"/>
      <c r="J42" s="918"/>
      <c r="K42" s="918"/>
      <c r="L42" s="919"/>
    </row>
    <row r="43" spans="2:12" x14ac:dyDescent="0.25">
      <c r="B43" s="917"/>
      <c r="C43" s="918"/>
      <c r="D43" s="918"/>
      <c r="E43" s="918"/>
      <c r="F43" s="918"/>
      <c r="G43" s="919"/>
      <c r="H43" s="917"/>
      <c r="I43" s="918"/>
      <c r="J43" s="918"/>
      <c r="K43" s="918"/>
      <c r="L43" s="919"/>
    </row>
    <row r="44" spans="2:12" x14ac:dyDescent="0.25">
      <c r="B44" s="917"/>
      <c r="C44" s="918"/>
      <c r="D44" s="918"/>
      <c r="E44" s="918"/>
      <c r="F44" s="918"/>
      <c r="G44" s="919"/>
      <c r="H44" s="917"/>
      <c r="I44" s="918"/>
      <c r="J44" s="918"/>
      <c r="K44" s="918"/>
      <c r="L44" s="919"/>
    </row>
    <row r="45" spans="2:12" x14ac:dyDescent="0.25">
      <c r="B45" s="917"/>
      <c r="C45" s="918"/>
      <c r="D45" s="918"/>
      <c r="E45" s="918"/>
      <c r="F45" s="918"/>
      <c r="G45" s="919"/>
      <c r="H45" s="917"/>
      <c r="I45" s="918"/>
      <c r="J45" s="918"/>
      <c r="K45" s="918"/>
      <c r="L45" s="919"/>
    </row>
    <row r="46" spans="2:12" x14ac:dyDescent="0.25">
      <c r="B46" s="917"/>
      <c r="C46" s="918"/>
      <c r="D46" s="918"/>
      <c r="E46" s="918"/>
      <c r="F46" s="918"/>
      <c r="G46" s="919"/>
      <c r="H46" s="917"/>
      <c r="I46" s="918"/>
      <c r="J46" s="918"/>
      <c r="K46" s="918"/>
      <c r="L46" s="919"/>
    </row>
    <row r="47" spans="2:12" x14ac:dyDescent="0.25">
      <c r="B47" s="917"/>
      <c r="C47" s="918"/>
      <c r="D47" s="918"/>
      <c r="E47" s="918"/>
      <c r="F47" s="918"/>
      <c r="G47" s="919"/>
      <c r="H47" s="917"/>
      <c r="I47" s="918"/>
      <c r="J47" s="918"/>
      <c r="K47" s="918"/>
      <c r="L47" s="919"/>
    </row>
    <row r="48" spans="2:12" x14ac:dyDescent="0.25">
      <c r="B48" s="917"/>
      <c r="C48" s="918"/>
      <c r="D48" s="918"/>
      <c r="E48" s="918"/>
      <c r="F48" s="918"/>
      <c r="G48" s="919"/>
      <c r="H48" s="917"/>
      <c r="I48" s="918"/>
      <c r="J48" s="918"/>
      <c r="K48" s="918"/>
      <c r="L48" s="919"/>
    </row>
    <row r="49" spans="2:12" x14ac:dyDescent="0.25">
      <c r="B49" s="917"/>
      <c r="C49" s="918"/>
      <c r="D49" s="918"/>
      <c r="E49" s="918"/>
      <c r="F49" s="918"/>
      <c r="G49" s="919"/>
      <c r="H49" s="917"/>
      <c r="I49" s="918"/>
      <c r="J49" s="918"/>
      <c r="K49" s="918"/>
      <c r="L49" s="919"/>
    </row>
    <row r="50" spans="2:12" x14ac:dyDescent="0.25">
      <c r="B50" s="917"/>
      <c r="C50" s="918"/>
      <c r="D50" s="918"/>
      <c r="E50" s="918"/>
      <c r="F50" s="918"/>
      <c r="G50" s="919"/>
      <c r="H50" s="917"/>
      <c r="I50" s="918"/>
      <c r="J50" s="918"/>
      <c r="K50" s="918"/>
      <c r="L50" s="919"/>
    </row>
    <row r="51" spans="2:12" ht="15.75" thickBot="1" x14ac:dyDescent="0.3">
      <c r="B51" s="917"/>
      <c r="C51" s="918"/>
      <c r="D51" s="918"/>
      <c r="E51" s="918"/>
      <c r="F51" s="918"/>
      <c r="G51" s="919"/>
      <c r="H51" s="917"/>
      <c r="I51" s="918"/>
      <c r="J51" s="918"/>
      <c r="K51" s="918"/>
      <c r="L51" s="919"/>
    </row>
    <row r="52" spans="2:12" ht="15" customHeight="1" x14ac:dyDescent="0.25">
      <c r="B52" s="911" t="s">
        <v>1028</v>
      </c>
      <c r="C52" s="912"/>
      <c r="D52" s="912"/>
      <c r="E52" s="912"/>
      <c r="F52" s="912"/>
      <c r="G52" s="913"/>
      <c r="H52" s="911" t="s">
        <v>1029</v>
      </c>
      <c r="I52" s="912"/>
      <c r="J52" s="912"/>
      <c r="K52" s="912"/>
      <c r="L52" s="913"/>
    </row>
    <row r="53" spans="2:12" ht="15.75" thickBot="1" x14ac:dyDescent="0.3">
      <c r="B53" s="914"/>
      <c r="C53" s="915"/>
      <c r="D53" s="915"/>
      <c r="E53" s="915"/>
      <c r="F53" s="915"/>
      <c r="G53" s="916"/>
      <c r="H53" s="914"/>
      <c r="I53" s="915"/>
      <c r="J53" s="915"/>
      <c r="K53" s="915"/>
      <c r="L53" s="916"/>
    </row>
    <row r="54" spans="2:12" x14ac:dyDescent="0.25">
      <c r="B54" s="920" t="s">
        <v>756</v>
      </c>
      <c r="C54" s="921"/>
      <c r="D54" s="921"/>
      <c r="E54" s="921"/>
      <c r="F54" s="921"/>
      <c r="G54" s="922"/>
      <c r="H54" s="920" t="s">
        <v>757</v>
      </c>
      <c r="I54" s="921"/>
      <c r="J54" s="921"/>
      <c r="K54" s="921"/>
      <c r="L54" s="922"/>
    </row>
    <row r="55" spans="2:12" x14ac:dyDescent="0.25">
      <c r="B55" s="917"/>
      <c r="C55" s="918"/>
      <c r="D55" s="918"/>
      <c r="E55" s="918"/>
      <c r="F55" s="918"/>
      <c r="G55" s="919"/>
      <c r="H55" s="917"/>
      <c r="I55" s="918"/>
      <c r="J55" s="918"/>
      <c r="K55" s="918"/>
      <c r="L55" s="919"/>
    </row>
    <row r="56" spans="2:12" x14ac:dyDescent="0.25">
      <c r="B56" s="917"/>
      <c r="C56" s="918"/>
      <c r="D56" s="918"/>
      <c r="E56" s="918"/>
      <c r="F56" s="918"/>
      <c r="G56" s="919"/>
      <c r="H56" s="917"/>
      <c r="I56" s="918"/>
      <c r="J56" s="918"/>
      <c r="K56" s="918"/>
      <c r="L56" s="919"/>
    </row>
    <row r="57" spans="2:12" x14ac:dyDescent="0.25">
      <c r="B57" s="917"/>
      <c r="C57" s="918"/>
      <c r="D57" s="918"/>
      <c r="E57" s="918"/>
      <c r="F57" s="918"/>
      <c r="G57" s="919"/>
      <c r="H57" s="917"/>
      <c r="I57" s="918"/>
      <c r="J57" s="918"/>
      <c r="K57" s="918"/>
      <c r="L57" s="919"/>
    </row>
    <row r="58" spans="2:12" x14ac:dyDescent="0.25">
      <c r="B58" s="917"/>
      <c r="C58" s="918"/>
      <c r="D58" s="918"/>
      <c r="E58" s="918"/>
      <c r="F58" s="918"/>
      <c r="G58" s="919"/>
      <c r="H58" s="917"/>
      <c r="I58" s="918"/>
      <c r="J58" s="918"/>
      <c r="K58" s="918"/>
      <c r="L58" s="919"/>
    </row>
    <row r="59" spans="2:12" x14ac:dyDescent="0.25">
      <c r="B59" s="917"/>
      <c r="C59" s="918"/>
      <c r="D59" s="918"/>
      <c r="E59" s="918"/>
      <c r="F59" s="918"/>
      <c r="G59" s="919"/>
      <c r="H59" s="917"/>
      <c r="I59" s="918"/>
      <c r="J59" s="918"/>
      <c r="K59" s="918"/>
      <c r="L59" s="919"/>
    </row>
    <row r="60" spans="2:12" x14ac:dyDescent="0.25">
      <c r="B60" s="917"/>
      <c r="C60" s="918"/>
      <c r="D60" s="918"/>
      <c r="E60" s="918"/>
      <c r="F60" s="918"/>
      <c r="G60" s="919"/>
      <c r="H60" s="917"/>
      <c r="I60" s="918"/>
      <c r="J60" s="918"/>
      <c r="K60" s="918"/>
      <c r="L60" s="919"/>
    </row>
    <row r="61" spans="2:12" x14ac:dyDescent="0.25">
      <c r="B61" s="917"/>
      <c r="C61" s="918"/>
      <c r="D61" s="918"/>
      <c r="E61" s="918"/>
      <c r="F61" s="918"/>
      <c r="G61" s="919"/>
      <c r="H61" s="917"/>
      <c r="I61" s="918"/>
      <c r="J61" s="918"/>
      <c r="K61" s="918"/>
      <c r="L61" s="919"/>
    </row>
    <row r="62" spans="2:12" x14ac:dyDescent="0.25">
      <c r="B62" s="917"/>
      <c r="C62" s="918"/>
      <c r="D62" s="918"/>
      <c r="E62" s="918"/>
      <c r="F62" s="918"/>
      <c r="G62" s="919"/>
      <c r="H62" s="917"/>
      <c r="I62" s="918"/>
      <c r="J62" s="918"/>
      <c r="K62" s="918"/>
      <c r="L62" s="919"/>
    </row>
    <row r="63" spans="2:12" x14ac:dyDescent="0.25">
      <c r="B63" s="917"/>
      <c r="C63" s="918"/>
      <c r="D63" s="918"/>
      <c r="E63" s="918"/>
      <c r="F63" s="918"/>
      <c r="G63" s="919"/>
      <c r="H63" s="917"/>
      <c r="I63" s="918"/>
      <c r="J63" s="918"/>
      <c r="K63" s="918"/>
      <c r="L63" s="919"/>
    </row>
    <row r="64" spans="2:12" x14ac:dyDescent="0.25">
      <c r="B64" s="917"/>
      <c r="C64" s="918"/>
      <c r="D64" s="918"/>
      <c r="E64" s="918"/>
      <c r="F64" s="918"/>
      <c r="G64" s="919"/>
      <c r="H64" s="917"/>
      <c r="I64" s="918"/>
      <c r="J64" s="918"/>
      <c r="K64" s="918"/>
      <c r="L64" s="919"/>
    </row>
    <row r="65" spans="2:12" x14ac:dyDescent="0.25">
      <c r="B65" s="917"/>
      <c r="C65" s="918"/>
      <c r="D65" s="918"/>
      <c r="E65" s="918"/>
      <c r="F65" s="918"/>
      <c r="G65" s="919"/>
      <c r="H65" s="917"/>
      <c r="I65" s="918"/>
      <c r="J65" s="918"/>
      <c r="K65" s="918"/>
      <c r="L65" s="919"/>
    </row>
    <row r="66" spans="2:12" x14ac:dyDescent="0.25">
      <c r="B66" s="917"/>
      <c r="C66" s="918"/>
      <c r="D66" s="918"/>
      <c r="E66" s="918"/>
      <c r="F66" s="918"/>
      <c r="G66" s="919"/>
      <c r="H66" s="917"/>
      <c r="I66" s="918"/>
      <c r="J66" s="918"/>
      <c r="K66" s="918"/>
      <c r="L66" s="919"/>
    </row>
    <row r="67" spans="2:12" ht="15.75" thickBot="1" x14ac:dyDescent="0.3">
      <c r="B67" s="917"/>
      <c r="C67" s="918"/>
      <c r="D67" s="918"/>
      <c r="E67" s="918"/>
      <c r="F67" s="918"/>
      <c r="G67" s="919"/>
      <c r="H67" s="917"/>
      <c r="I67" s="918"/>
      <c r="J67" s="918"/>
      <c r="K67" s="918"/>
      <c r="L67" s="919"/>
    </row>
    <row r="68" spans="2:12" x14ac:dyDescent="0.25">
      <c r="B68" s="905" t="s">
        <v>1030</v>
      </c>
      <c r="C68" s="906"/>
      <c r="D68" s="906"/>
      <c r="E68" s="906"/>
      <c r="F68" s="906"/>
      <c r="G68" s="907"/>
      <c r="H68" s="911" t="s">
        <v>1031</v>
      </c>
      <c r="I68" s="912"/>
      <c r="J68" s="912"/>
      <c r="K68" s="912"/>
      <c r="L68" s="913"/>
    </row>
    <row r="69" spans="2:12" ht="15.75" thickBot="1" x14ac:dyDescent="0.3">
      <c r="B69" s="908"/>
      <c r="C69" s="909"/>
      <c r="D69" s="909"/>
      <c r="E69" s="909"/>
      <c r="F69" s="909"/>
      <c r="G69" s="910"/>
      <c r="H69" s="914"/>
      <c r="I69" s="915"/>
      <c r="J69" s="915"/>
      <c r="K69" s="915"/>
      <c r="L69" s="916"/>
    </row>
    <row r="70" spans="2:12" x14ac:dyDescent="0.25">
      <c r="B70" s="920" t="s">
        <v>756</v>
      </c>
      <c r="C70" s="921"/>
      <c r="D70" s="921"/>
      <c r="E70" s="921"/>
      <c r="F70" s="921"/>
      <c r="G70" s="922"/>
      <c r="H70" s="920" t="s">
        <v>757</v>
      </c>
      <c r="I70" s="921"/>
      <c r="J70" s="921"/>
      <c r="K70" s="921"/>
      <c r="L70" s="922"/>
    </row>
    <row r="71" spans="2:12" x14ac:dyDescent="0.25">
      <c r="B71" s="917"/>
      <c r="C71" s="918"/>
      <c r="D71" s="918"/>
      <c r="E71" s="918"/>
      <c r="F71" s="918"/>
      <c r="G71" s="919"/>
      <c r="H71" s="917"/>
      <c r="I71" s="918"/>
      <c r="J71" s="918"/>
      <c r="K71" s="918"/>
      <c r="L71" s="919"/>
    </row>
    <row r="72" spans="2:12" x14ac:dyDescent="0.25">
      <c r="B72" s="917"/>
      <c r="C72" s="918"/>
      <c r="D72" s="918"/>
      <c r="E72" s="918"/>
      <c r="F72" s="918"/>
      <c r="G72" s="919"/>
      <c r="H72" s="917"/>
      <c r="I72" s="918"/>
      <c r="J72" s="918"/>
      <c r="K72" s="918"/>
      <c r="L72" s="919"/>
    </row>
    <row r="73" spans="2:12" x14ac:dyDescent="0.25">
      <c r="B73" s="917"/>
      <c r="C73" s="918"/>
      <c r="D73" s="918"/>
      <c r="E73" s="918"/>
      <c r="F73" s="918"/>
      <c r="G73" s="919"/>
      <c r="H73" s="917"/>
      <c r="I73" s="918"/>
      <c r="J73" s="918"/>
      <c r="K73" s="918"/>
      <c r="L73" s="919"/>
    </row>
    <row r="74" spans="2:12" x14ac:dyDescent="0.25">
      <c r="B74" s="917"/>
      <c r="C74" s="918"/>
      <c r="D74" s="918"/>
      <c r="E74" s="918"/>
      <c r="F74" s="918"/>
      <c r="G74" s="919"/>
      <c r="H74" s="917"/>
      <c r="I74" s="918"/>
      <c r="J74" s="918"/>
      <c r="K74" s="918"/>
      <c r="L74" s="919"/>
    </row>
    <row r="75" spans="2:12" x14ac:dyDescent="0.25">
      <c r="B75" s="917"/>
      <c r="C75" s="918"/>
      <c r="D75" s="918"/>
      <c r="E75" s="918"/>
      <c r="F75" s="918"/>
      <c r="G75" s="919"/>
      <c r="H75" s="917"/>
      <c r="I75" s="918"/>
      <c r="J75" s="918"/>
      <c r="K75" s="918"/>
      <c r="L75" s="919"/>
    </row>
    <row r="76" spans="2:12" x14ac:dyDescent="0.25">
      <c r="B76" s="917"/>
      <c r="C76" s="918"/>
      <c r="D76" s="918"/>
      <c r="E76" s="918"/>
      <c r="F76" s="918"/>
      <c r="G76" s="919"/>
      <c r="H76" s="917"/>
      <c r="I76" s="918"/>
      <c r="J76" s="918"/>
      <c r="K76" s="918"/>
      <c r="L76" s="919"/>
    </row>
    <row r="77" spans="2:12" x14ac:dyDescent="0.25">
      <c r="B77" s="917"/>
      <c r="C77" s="918"/>
      <c r="D77" s="918"/>
      <c r="E77" s="918"/>
      <c r="F77" s="918"/>
      <c r="G77" s="919"/>
      <c r="H77" s="917"/>
      <c r="I77" s="918"/>
      <c r="J77" s="918"/>
      <c r="K77" s="918"/>
      <c r="L77" s="919"/>
    </row>
    <row r="78" spans="2:12" x14ac:dyDescent="0.25">
      <c r="B78" s="917"/>
      <c r="C78" s="918"/>
      <c r="D78" s="918"/>
      <c r="E78" s="918"/>
      <c r="F78" s="918"/>
      <c r="G78" s="919"/>
      <c r="H78" s="917"/>
      <c r="I78" s="918"/>
      <c r="J78" s="918"/>
      <c r="K78" s="918"/>
      <c r="L78" s="919"/>
    </row>
    <row r="79" spans="2:12" x14ac:dyDescent="0.25">
      <c r="B79" s="917"/>
      <c r="C79" s="918"/>
      <c r="D79" s="918"/>
      <c r="E79" s="918"/>
      <c r="F79" s="918"/>
      <c r="G79" s="919"/>
      <c r="H79" s="917"/>
      <c r="I79" s="918"/>
      <c r="J79" s="918"/>
      <c r="K79" s="918"/>
      <c r="L79" s="919"/>
    </row>
    <row r="80" spans="2:12" x14ac:dyDescent="0.25">
      <c r="B80" s="917"/>
      <c r="C80" s="918"/>
      <c r="D80" s="918"/>
      <c r="E80" s="918"/>
      <c r="F80" s="918"/>
      <c r="G80" s="919"/>
      <c r="H80" s="917"/>
      <c r="I80" s="918"/>
      <c r="J80" s="918"/>
      <c r="K80" s="918"/>
      <c r="L80" s="919"/>
    </row>
    <row r="81" spans="2:12" x14ac:dyDescent="0.25">
      <c r="B81" s="917"/>
      <c r="C81" s="918"/>
      <c r="D81" s="918"/>
      <c r="E81" s="918"/>
      <c r="F81" s="918"/>
      <c r="G81" s="919"/>
      <c r="H81" s="917"/>
      <c r="I81" s="918"/>
      <c r="J81" s="918"/>
      <c r="K81" s="918"/>
      <c r="L81" s="919"/>
    </row>
    <row r="82" spans="2:12" x14ac:dyDescent="0.25">
      <c r="B82" s="917"/>
      <c r="C82" s="918"/>
      <c r="D82" s="918"/>
      <c r="E82" s="918"/>
      <c r="F82" s="918"/>
      <c r="G82" s="919"/>
      <c r="H82" s="917"/>
      <c r="I82" s="918"/>
      <c r="J82" s="918"/>
      <c r="K82" s="918"/>
      <c r="L82" s="919"/>
    </row>
    <row r="83" spans="2:12" ht="15.75" thickBot="1" x14ac:dyDescent="0.3">
      <c r="B83" s="917"/>
      <c r="C83" s="918"/>
      <c r="D83" s="918"/>
      <c r="E83" s="918"/>
      <c r="F83" s="918"/>
      <c r="G83" s="919"/>
      <c r="H83" s="917"/>
      <c r="I83" s="918"/>
      <c r="J83" s="918"/>
      <c r="K83" s="918"/>
      <c r="L83" s="919"/>
    </row>
    <row r="84" spans="2:12" x14ac:dyDescent="0.25">
      <c r="B84" s="905" t="s">
        <v>1032</v>
      </c>
      <c r="C84" s="906"/>
      <c r="D84" s="906"/>
      <c r="E84" s="906"/>
      <c r="F84" s="906"/>
      <c r="G84" s="907"/>
      <c r="H84" s="911" t="s">
        <v>1033</v>
      </c>
      <c r="I84" s="912"/>
      <c r="J84" s="912"/>
      <c r="K84" s="912"/>
      <c r="L84" s="913"/>
    </row>
    <row r="85" spans="2:12" ht="15.75" thickBot="1" x14ac:dyDescent="0.3">
      <c r="B85" s="908"/>
      <c r="C85" s="909"/>
      <c r="D85" s="909"/>
      <c r="E85" s="909"/>
      <c r="F85" s="909"/>
      <c r="G85" s="910"/>
      <c r="H85" s="914"/>
      <c r="I85" s="915"/>
      <c r="J85" s="915"/>
      <c r="K85" s="915"/>
      <c r="L85" s="916"/>
    </row>
    <row r="86" spans="2:12" x14ac:dyDescent="0.25">
      <c r="B86" s="920" t="s">
        <v>756</v>
      </c>
      <c r="C86" s="921"/>
      <c r="D86" s="921"/>
      <c r="E86" s="921"/>
      <c r="F86" s="921"/>
      <c r="G86" s="922"/>
      <c r="H86" s="920" t="s">
        <v>757</v>
      </c>
      <c r="I86" s="921"/>
      <c r="J86" s="921"/>
      <c r="K86" s="921"/>
      <c r="L86" s="922"/>
    </row>
    <row r="87" spans="2:12" x14ac:dyDescent="0.25">
      <c r="B87" s="917"/>
      <c r="C87" s="918"/>
      <c r="D87" s="918"/>
      <c r="E87" s="918"/>
      <c r="F87" s="918"/>
      <c r="G87" s="919"/>
      <c r="H87" s="917"/>
      <c r="I87" s="918"/>
      <c r="J87" s="918"/>
      <c r="K87" s="918"/>
      <c r="L87" s="919"/>
    </row>
    <row r="88" spans="2:12" x14ac:dyDescent="0.25">
      <c r="B88" s="917"/>
      <c r="C88" s="918"/>
      <c r="D88" s="918"/>
      <c r="E88" s="918"/>
      <c r="F88" s="918"/>
      <c r="G88" s="919"/>
      <c r="H88" s="917"/>
      <c r="I88" s="918"/>
      <c r="J88" s="918"/>
      <c r="K88" s="918"/>
      <c r="L88" s="919"/>
    </row>
    <row r="89" spans="2:12" x14ac:dyDescent="0.25">
      <c r="B89" s="917"/>
      <c r="C89" s="918"/>
      <c r="D89" s="918"/>
      <c r="E89" s="918"/>
      <c r="F89" s="918"/>
      <c r="G89" s="919"/>
      <c r="H89" s="917"/>
      <c r="I89" s="918"/>
      <c r="J89" s="918"/>
      <c r="K89" s="918"/>
      <c r="L89" s="919"/>
    </row>
    <row r="90" spans="2:12" x14ac:dyDescent="0.25">
      <c r="B90" s="917"/>
      <c r="C90" s="918"/>
      <c r="D90" s="918"/>
      <c r="E90" s="918"/>
      <c r="F90" s="918"/>
      <c r="G90" s="919"/>
      <c r="H90" s="917"/>
      <c r="I90" s="918"/>
      <c r="J90" s="918"/>
      <c r="K90" s="918"/>
      <c r="L90" s="919"/>
    </row>
    <row r="91" spans="2:12" x14ac:dyDescent="0.25">
      <c r="B91" s="917"/>
      <c r="C91" s="918"/>
      <c r="D91" s="918"/>
      <c r="E91" s="918"/>
      <c r="F91" s="918"/>
      <c r="G91" s="919"/>
      <c r="H91" s="917"/>
      <c r="I91" s="918"/>
      <c r="J91" s="918"/>
      <c r="K91" s="918"/>
      <c r="L91" s="919"/>
    </row>
    <row r="92" spans="2:12" x14ac:dyDescent="0.25">
      <c r="B92" s="917"/>
      <c r="C92" s="918"/>
      <c r="D92" s="918"/>
      <c r="E92" s="918"/>
      <c r="F92" s="918"/>
      <c r="G92" s="919"/>
      <c r="H92" s="917"/>
      <c r="I92" s="918"/>
      <c r="J92" s="918"/>
      <c r="K92" s="918"/>
      <c r="L92" s="919"/>
    </row>
    <row r="93" spans="2:12" x14ac:dyDescent="0.25">
      <c r="B93" s="917"/>
      <c r="C93" s="918"/>
      <c r="D93" s="918"/>
      <c r="E93" s="918"/>
      <c r="F93" s="918"/>
      <c r="G93" s="919"/>
      <c r="H93" s="917"/>
      <c r="I93" s="918"/>
      <c r="J93" s="918"/>
      <c r="K93" s="918"/>
      <c r="L93" s="919"/>
    </row>
    <row r="94" spans="2:12" x14ac:dyDescent="0.25">
      <c r="B94" s="917"/>
      <c r="C94" s="918"/>
      <c r="D94" s="918"/>
      <c r="E94" s="918"/>
      <c r="F94" s="918"/>
      <c r="G94" s="919"/>
      <c r="H94" s="917"/>
      <c r="I94" s="918"/>
      <c r="J94" s="918"/>
      <c r="K94" s="918"/>
      <c r="L94" s="919"/>
    </row>
    <row r="95" spans="2:12" x14ac:dyDescent="0.25">
      <c r="B95" s="917"/>
      <c r="C95" s="918"/>
      <c r="D95" s="918"/>
      <c r="E95" s="918"/>
      <c r="F95" s="918"/>
      <c r="G95" s="919"/>
      <c r="H95" s="917"/>
      <c r="I95" s="918"/>
      <c r="J95" s="918"/>
      <c r="K95" s="918"/>
      <c r="L95" s="919"/>
    </row>
    <row r="96" spans="2:12" x14ac:dyDescent="0.25">
      <c r="B96" s="917"/>
      <c r="C96" s="918"/>
      <c r="D96" s="918"/>
      <c r="E96" s="918"/>
      <c r="F96" s="918"/>
      <c r="G96" s="919"/>
      <c r="H96" s="917"/>
      <c r="I96" s="918"/>
      <c r="J96" s="918"/>
      <c r="K96" s="918"/>
      <c r="L96" s="919"/>
    </row>
    <row r="97" spans="2:12" x14ac:dyDescent="0.25">
      <c r="B97" s="917"/>
      <c r="C97" s="918"/>
      <c r="D97" s="918"/>
      <c r="E97" s="918"/>
      <c r="F97" s="918"/>
      <c r="G97" s="919"/>
      <c r="H97" s="917"/>
      <c r="I97" s="918"/>
      <c r="J97" s="918"/>
      <c r="K97" s="918"/>
      <c r="L97" s="919"/>
    </row>
    <row r="98" spans="2:12" x14ac:dyDescent="0.25">
      <c r="B98" s="917"/>
      <c r="C98" s="918"/>
      <c r="D98" s="918"/>
      <c r="E98" s="918"/>
      <c r="F98" s="918"/>
      <c r="G98" s="919"/>
      <c r="H98" s="917"/>
      <c r="I98" s="918"/>
      <c r="J98" s="918"/>
      <c r="K98" s="918"/>
      <c r="L98" s="919"/>
    </row>
    <row r="99" spans="2:12" ht="15.75" thickBot="1" x14ac:dyDescent="0.3">
      <c r="B99" s="917"/>
      <c r="C99" s="918"/>
      <c r="D99" s="918"/>
      <c r="E99" s="918"/>
      <c r="F99" s="918"/>
      <c r="G99" s="919"/>
      <c r="H99" s="917"/>
      <c r="I99" s="918"/>
      <c r="J99" s="918"/>
      <c r="K99" s="918"/>
      <c r="L99" s="919"/>
    </row>
    <row r="100" spans="2:12" x14ac:dyDescent="0.25">
      <c r="B100" s="911" t="s">
        <v>1034</v>
      </c>
      <c r="C100" s="912"/>
      <c r="D100" s="912"/>
      <c r="E100" s="912"/>
      <c r="F100" s="912"/>
      <c r="G100" s="913"/>
      <c r="H100" s="911" t="s">
        <v>818</v>
      </c>
      <c r="I100" s="912"/>
      <c r="J100" s="912"/>
      <c r="K100" s="912"/>
      <c r="L100" s="913"/>
    </row>
    <row r="101" spans="2:12" ht="15.75" thickBot="1" x14ac:dyDescent="0.3">
      <c r="B101" s="914"/>
      <c r="C101" s="915"/>
      <c r="D101" s="915"/>
      <c r="E101" s="915"/>
      <c r="F101" s="915"/>
      <c r="G101" s="916"/>
      <c r="H101" s="914"/>
      <c r="I101" s="915"/>
      <c r="J101" s="915"/>
      <c r="K101" s="915"/>
      <c r="L101" s="91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223"/>
  <sheetViews>
    <sheetView view="pageBreakPreview" zoomScale="85" zoomScaleNormal="100" zoomScaleSheetLayoutView="85" zoomScalePageLayoutView="110" workbookViewId="0">
      <selection activeCell="G249" sqref="G249"/>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x14ac:dyDescent="0.25">
      <c r="B3" s="929" t="s">
        <v>434</v>
      </c>
      <c r="C3" s="930"/>
      <c r="D3" s="930"/>
      <c r="E3" s="931"/>
      <c r="F3" s="158">
        <v>43979</v>
      </c>
      <c r="G3" s="929" t="s">
        <v>435</v>
      </c>
      <c r="H3" s="930"/>
      <c r="I3" s="931"/>
      <c r="J3" s="949">
        <v>43985</v>
      </c>
      <c r="K3" s="930"/>
      <c r="L3" s="931"/>
    </row>
    <row r="4" spans="2:12" ht="24.95" customHeight="1" x14ac:dyDescent="0.25">
      <c r="B4" s="1035" t="s">
        <v>384</v>
      </c>
      <c r="C4" s="936"/>
      <c r="D4" s="936"/>
      <c r="E4" s="936"/>
      <c r="F4" s="936"/>
      <c r="G4" s="937"/>
      <c r="H4" s="1036" t="s">
        <v>730</v>
      </c>
      <c r="I4" s="1037"/>
      <c r="J4" s="165" t="s">
        <v>2</v>
      </c>
      <c r="K4" s="941" t="s">
        <v>0</v>
      </c>
      <c r="L4" s="942"/>
    </row>
    <row r="5" spans="2:12" ht="24.95" customHeight="1" x14ac:dyDescent="0.25">
      <c r="B5" s="159"/>
      <c r="C5" s="160"/>
      <c r="D5" s="160"/>
      <c r="E5" s="160"/>
      <c r="F5" s="160"/>
      <c r="G5" s="161"/>
      <c r="H5" s="1038" t="s">
        <v>731</v>
      </c>
      <c r="I5" s="1039"/>
      <c r="J5" s="165">
        <v>2</v>
      </c>
      <c r="K5" s="941" t="s">
        <v>436</v>
      </c>
      <c r="L5" s="942"/>
    </row>
    <row r="6" spans="2:12" ht="24.95" customHeight="1" x14ac:dyDescent="0.25">
      <c r="B6" s="936" t="s">
        <v>753</v>
      </c>
      <c r="C6" s="936"/>
      <c r="D6" s="936"/>
      <c r="E6" s="936"/>
      <c r="F6" s="936"/>
      <c r="G6" s="936"/>
      <c r="H6" s="936"/>
      <c r="I6" s="936"/>
      <c r="J6" s="936"/>
      <c r="K6" s="936"/>
      <c r="L6" s="1040"/>
    </row>
    <row r="7" spans="2:12" ht="15.75" customHeight="1" x14ac:dyDescent="0.25">
      <c r="B7" s="917" t="s">
        <v>648</v>
      </c>
      <c r="C7" s="918"/>
      <c r="D7" s="918"/>
      <c r="E7" s="918"/>
      <c r="F7" s="918"/>
      <c r="G7" s="919"/>
      <c r="H7" s="917" t="s">
        <v>649</v>
      </c>
      <c r="I7" s="918"/>
      <c r="J7" s="918"/>
      <c r="K7" s="918"/>
      <c r="L7" s="919"/>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2" x14ac:dyDescent="0.25">
      <c r="B17" s="917"/>
      <c r="C17" s="918"/>
      <c r="D17" s="918"/>
      <c r="E17" s="918"/>
      <c r="F17" s="918"/>
      <c r="G17" s="919"/>
      <c r="H17" s="917"/>
      <c r="I17" s="918"/>
      <c r="J17" s="918"/>
      <c r="K17" s="918"/>
      <c r="L17" s="919"/>
    </row>
    <row r="18" spans="2:12" x14ac:dyDescent="0.25">
      <c r="B18" s="917"/>
      <c r="C18" s="918"/>
      <c r="D18" s="918"/>
      <c r="E18" s="918"/>
      <c r="F18" s="918"/>
      <c r="G18" s="919"/>
      <c r="H18" s="917"/>
      <c r="I18" s="918"/>
      <c r="J18" s="918"/>
      <c r="K18" s="918"/>
      <c r="L18" s="919"/>
    </row>
    <row r="19" spans="2:12" x14ac:dyDescent="0.25">
      <c r="B19" s="917"/>
      <c r="C19" s="918"/>
      <c r="D19" s="918"/>
      <c r="E19" s="918"/>
      <c r="F19" s="918"/>
      <c r="G19" s="919"/>
      <c r="H19" s="917"/>
      <c r="I19" s="918"/>
      <c r="J19" s="918"/>
      <c r="K19" s="918"/>
      <c r="L19" s="919"/>
    </row>
    <row r="20" spans="2:12" x14ac:dyDescent="0.25">
      <c r="B20" s="917"/>
      <c r="C20" s="918"/>
      <c r="D20" s="918"/>
      <c r="E20" s="918"/>
      <c r="F20" s="918"/>
      <c r="G20" s="919"/>
      <c r="H20" s="917"/>
      <c r="I20" s="918"/>
      <c r="J20" s="918"/>
      <c r="K20" s="918"/>
      <c r="L20" s="919"/>
    </row>
    <row r="21" spans="2:12" x14ac:dyDescent="0.25">
      <c r="B21" s="1041">
        <v>1</v>
      </c>
      <c r="C21" s="1042"/>
      <c r="D21" s="1042"/>
      <c r="E21" s="1042"/>
      <c r="F21" s="1042"/>
      <c r="G21" s="1043"/>
      <c r="H21" s="1047">
        <v>2</v>
      </c>
      <c r="I21" s="1048"/>
      <c r="J21" s="1048"/>
      <c r="K21" s="1048"/>
      <c r="L21" s="1049"/>
    </row>
    <row r="22" spans="2:12" ht="18" customHeight="1" thickBot="1" x14ac:dyDescent="0.3">
      <c r="B22" s="1044"/>
      <c r="C22" s="1045"/>
      <c r="D22" s="1045"/>
      <c r="E22" s="1045"/>
      <c r="F22" s="1045"/>
      <c r="G22" s="1046"/>
      <c r="H22" s="1050"/>
      <c r="I22" s="1051"/>
      <c r="J22" s="1051"/>
      <c r="K22" s="1051"/>
      <c r="L22" s="1052"/>
    </row>
    <row r="23" spans="2:12" ht="94.5" customHeight="1" thickBot="1" x14ac:dyDescent="0.3">
      <c r="B23" s="1053" t="s">
        <v>1049</v>
      </c>
      <c r="C23" s="1054"/>
      <c r="D23" s="1054"/>
      <c r="E23" s="1054"/>
      <c r="F23" s="1054"/>
      <c r="G23" s="1054"/>
      <c r="H23" s="1054"/>
      <c r="I23" s="1054"/>
      <c r="J23" s="1054"/>
      <c r="K23" s="1054"/>
      <c r="L23" s="1055"/>
    </row>
    <row r="24" spans="2:12" ht="15.75" customHeight="1" x14ac:dyDescent="0.25">
      <c r="B24" s="917" t="s">
        <v>648</v>
      </c>
      <c r="C24" s="918"/>
      <c r="D24" s="918"/>
      <c r="E24" s="918"/>
      <c r="F24" s="918"/>
      <c r="G24" s="919"/>
      <c r="H24" s="917" t="s">
        <v>649</v>
      </c>
      <c r="I24" s="918"/>
      <c r="J24" s="918"/>
      <c r="K24" s="918"/>
      <c r="L24" s="919"/>
    </row>
    <row r="25" spans="2:12" x14ac:dyDescent="0.25">
      <c r="B25" s="917"/>
      <c r="C25" s="918"/>
      <c r="D25" s="918"/>
      <c r="E25" s="918"/>
      <c r="F25" s="918"/>
      <c r="G25" s="919"/>
      <c r="H25" s="917"/>
      <c r="I25" s="918"/>
      <c r="J25" s="918"/>
      <c r="K25" s="918"/>
      <c r="L25" s="919"/>
    </row>
    <row r="26" spans="2:12" x14ac:dyDescent="0.25">
      <c r="B26" s="917"/>
      <c r="C26" s="918"/>
      <c r="D26" s="918"/>
      <c r="E26" s="918"/>
      <c r="F26" s="918"/>
      <c r="G26" s="919"/>
      <c r="H26" s="917"/>
      <c r="I26" s="918"/>
      <c r="J26" s="918"/>
      <c r="K26" s="918"/>
      <c r="L26" s="919"/>
    </row>
    <row r="27" spans="2:12" x14ac:dyDescent="0.25">
      <c r="B27" s="917"/>
      <c r="C27" s="918"/>
      <c r="D27" s="918"/>
      <c r="E27" s="918"/>
      <c r="F27" s="918"/>
      <c r="G27" s="919"/>
      <c r="H27" s="917"/>
      <c r="I27" s="918"/>
      <c r="J27" s="918"/>
      <c r="K27" s="918"/>
      <c r="L27" s="919"/>
    </row>
    <row r="28" spans="2:12" x14ac:dyDescent="0.25">
      <c r="B28" s="917"/>
      <c r="C28" s="918"/>
      <c r="D28" s="918"/>
      <c r="E28" s="918"/>
      <c r="F28" s="918"/>
      <c r="G28" s="919"/>
      <c r="H28" s="917"/>
      <c r="I28" s="918"/>
      <c r="J28" s="918"/>
      <c r="K28" s="918"/>
      <c r="L28" s="919"/>
    </row>
    <row r="29" spans="2:12" x14ac:dyDescent="0.25">
      <c r="B29" s="917"/>
      <c r="C29" s="918"/>
      <c r="D29" s="918"/>
      <c r="E29" s="918"/>
      <c r="F29" s="918"/>
      <c r="G29" s="919"/>
      <c r="H29" s="917"/>
      <c r="I29" s="918"/>
      <c r="J29" s="918"/>
      <c r="K29" s="918"/>
      <c r="L29" s="919"/>
    </row>
    <row r="30" spans="2:12" x14ac:dyDescent="0.25">
      <c r="B30" s="917"/>
      <c r="C30" s="918"/>
      <c r="D30" s="918"/>
      <c r="E30" s="918"/>
      <c r="F30" s="918"/>
      <c r="G30" s="919"/>
      <c r="H30" s="917"/>
      <c r="I30" s="918"/>
      <c r="J30" s="918"/>
      <c r="K30" s="918"/>
      <c r="L30" s="919"/>
    </row>
    <row r="31" spans="2:12" x14ac:dyDescent="0.25">
      <c r="B31" s="917"/>
      <c r="C31" s="918"/>
      <c r="D31" s="918"/>
      <c r="E31" s="918"/>
      <c r="F31" s="918"/>
      <c r="G31" s="919"/>
      <c r="H31" s="917"/>
      <c r="I31" s="918"/>
      <c r="J31" s="918"/>
      <c r="K31" s="918"/>
      <c r="L31" s="919"/>
    </row>
    <row r="32" spans="2:12" x14ac:dyDescent="0.25">
      <c r="B32" s="917"/>
      <c r="C32" s="918"/>
      <c r="D32" s="918"/>
      <c r="E32" s="918"/>
      <c r="F32" s="918"/>
      <c r="G32" s="919"/>
      <c r="H32" s="917"/>
      <c r="I32" s="918"/>
      <c r="J32" s="918"/>
      <c r="K32" s="918"/>
      <c r="L32" s="919"/>
    </row>
    <row r="33" spans="2:12" x14ac:dyDescent="0.25">
      <c r="B33" s="917"/>
      <c r="C33" s="918"/>
      <c r="D33" s="918"/>
      <c r="E33" s="918"/>
      <c r="F33" s="918"/>
      <c r="G33" s="919"/>
      <c r="H33" s="917"/>
      <c r="I33" s="918"/>
      <c r="J33" s="918"/>
      <c r="K33" s="918"/>
      <c r="L33" s="919"/>
    </row>
    <row r="34" spans="2:12" x14ac:dyDescent="0.25">
      <c r="B34" s="917"/>
      <c r="C34" s="918"/>
      <c r="D34" s="918"/>
      <c r="E34" s="918"/>
      <c r="F34" s="918"/>
      <c r="G34" s="919"/>
      <c r="H34" s="917"/>
      <c r="I34" s="918"/>
      <c r="J34" s="918"/>
      <c r="K34" s="918"/>
      <c r="L34" s="919"/>
    </row>
    <row r="35" spans="2:12" x14ac:dyDescent="0.25">
      <c r="B35" s="917"/>
      <c r="C35" s="918"/>
      <c r="D35" s="918"/>
      <c r="E35" s="918"/>
      <c r="F35" s="918"/>
      <c r="G35" s="919"/>
      <c r="H35" s="917"/>
      <c r="I35" s="918"/>
      <c r="J35" s="918"/>
      <c r="K35" s="918"/>
      <c r="L35" s="919"/>
    </row>
    <row r="36" spans="2:12" x14ac:dyDescent="0.25">
      <c r="B36" s="917"/>
      <c r="C36" s="918"/>
      <c r="D36" s="918"/>
      <c r="E36" s="918"/>
      <c r="F36" s="918"/>
      <c r="G36" s="919"/>
      <c r="H36" s="917"/>
      <c r="I36" s="918"/>
      <c r="J36" s="918"/>
      <c r="K36" s="918"/>
      <c r="L36" s="919"/>
    </row>
    <row r="37" spans="2:12" x14ac:dyDescent="0.25">
      <c r="B37" s="917"/>
      <c r="C37" s="918"/>
      <c r="D37" s="918"/>
      <c r="E37" s="918"/>
      <c r="F37" s="918"/>
      <c r="G37" s="919"/>
      <c r="H37" s="917"/>
      <c r="I37" s="918"/>
      <c r="J37" s="918"/>
      <c r="K37" s="918"/>
      <c r="L37" s="919"/>
    </row>
    <row r="38" spans="2:12" x14ac:dyDescent="0.25">
      <c r="B38" s="1041">
        <v>3</v>
      </c>
      <c r="C38" s="1042"/>
      <c r="D38" s="1042"/>
      <c r="E38" s="1042"/>
      <c r="F38" s="1042"/>
      <c r="G38" s="1043"/>
      <c r="H38" s="1047">
        <v>4</v>
      </c>
      <c r="I38" s="1048"/>
      <c r="J38" s="1048"/>
      <c r="K38" s="1048"/>
      <c r="L38" s="1049"/>
    </row>
    <row r="39" spans="2:12" ht="18" customHeight="1" thickBot="1" x14ac:dyDescent="0.3">
      <c r="B39" s="1044"/>
      <c r="C39" s="1045"/>
      <c r="D39" s="1045"/>
      <c r="E39" s="1045"/>
      <c r="F39" s="1045"/>
      <c r="G39" s="1046"/>
      <c r="H39" s="1050"/>
      <c r="I39" s="1051"/>
      <c r="J39" s="1051"/>
      <c r="K39" s="1051"/>
      <c r="L39" s="1052"/>
    </row>
    <row r="40" spans="2:12" ht="15.75" customHeight="1" x14ac:dyDescent="0.25">
      <c r="B40" s="917"/>
      <c r="C40" s="918"/>
      <c r="D40" s="918"/>
      <c r="E40" s="918"/>
      <c r="F40" s="918"/>
      <c r="G40" s="919"/>
      <c r="H40" s="917" t="s">
        <v>649</v>
      </c>
      <c r="I40" s="918"/>
      <c r="J40" s="918"/>
      <c r="K40" s="918"/>
      <c r="L40" s="919"/>
    </row>
    <row r="41" spans="2:12" x14ac:dyDescent="0.25">
      <c r="B41" s="917"/>
      <c r="C41" s="918"/>
      <c r="D41" s="918"/>
      <c r="E41" s="918"/>
      <c r="F41" s="918"/>
      <c r="G41" s="919"/>
      <c r="H41" s="917"/>
      <c r="I41" s="918"/>
      <c r="J41" s="918"/>
      <c r="K41" s="918"/>
      <c r="L41" s="919"/>
    </row>
    <row r="42" spans="2:12" x14ac:dyDescent="0.25">
      <c r="B42" s="917"/>
      <c r="C42" s="918"/>
      <c r="D42" s="918"/>
      <c r="E42" s="918"/>
      <c r="F42" s="918"/>
      <c r="G42" s="919"/>
      <c r="H42" s="917"/>
      <c r="I42" s="918"/>
      <c r="J42" s="918"/>
      <c r="K42" s="918"/>
      <c r="L42" s="919"/>
    </row>
    <row r="43" spans="2:12" x14ac:dyDescent="0.25">
      <c r="B43" s="917"/>
      <c r="C43" s="918"/>
      <c r="D43" s="918"/>
      <c r="E43" s="918"/>
      <c r="F43" s="918"/>
      <c r="G43" s="919"/>
      <c r="H43" s="917"/>
      <c r="I43" s="918"/>
      <c r="J43" s="918"/>
      <c r="K43" s="918"/>
      <c r="L43" s="919"/>
    </row>
    <row r="44" spans="2:12" x14ac:dyDescent="0.25">
      <c r="B44" s="917"/>
      <c r="C44" s="918"/>
      <c r="D44" s="918"/>
      <c r="E44" s="918"/>
      <c r="F44" s="918"/>
      <c r="G44" s="919"/>
      <c r="H44" s="917"/>
      <c r="I44" s="918"/>
      <c r="J44" s="918"/>
      <c r="K44" s="918"/>
      <c r="L44" s="919"/>
    </row>
    <row r="45" spans="2:12" x14ac:dyDescent="0.25">
      <c r="B45" s="917"/>
      <c r="C45" s="918"/>
      <c r="D45" s="918"/>
      <c r="E45" s="918"/>
      <c r="F45" s="918"/>
      <c r="G45" s="919"/>
      <c r="H45" s="917"/>
      <c r="I45" s="918"/>
      <c r="J45" s="918"/>
      <c r="K45" s="918"/>
      <c r="L45" s="919"/>
    </row>
    <row r="46" spans="2:12" x14ac:dyDescent="0.25">
      <c r="B46" s="917"/>
      <c r="C46" s="918"/>
      <c r="D46" s="918"/>
      <c r="E46" s="918"/>
      <c r="F46" s="918"/>
      <c r="G46" s="919"/>
      <c r="H46" s="917"/>
      <c r="I46" s="918"/>
      <c r="J46" s="918"/>
      <c r="K46" s="918"/>
      <c r="L46" s="919"/>
    </row>
    <row r="47" spans="2:12" x14ac:dyDescent="0.25">
      <c r="B47" s="917"/>
      <c r="C47" s="918"/>
      <c r="D47" s="918"/>
      <c r="E47" s="918"/>
      <c r="F47" s="918"/>
      <c r="G47" s="919"/>
      <c r="H47" s="917"/>
      <c r="I47" s="918"/>
      <c r="J47" s="918"/>
      <c r="K47" s="918"/>
      <c r="L47" s="919"/>
    </row>
    <row r="48" spans="2:12" x14ac:dyDescent="0.25">
      <c r="B48" s="917"/>
      <c r="C48" s="918"/>
      <c r="D48" s="918"/>
      <c r="E48" s="918"/>
      <c r="F48" s="918"/>
      <c r="G48" s="919"/>
      <c r="H48" s="917"/>
      <c r="I48" s="918"/>
      <c r="J48" s="918"/>
      <c r="K48" s="918"/>
      <c r="L48" s="919"/>
    </row>
    <row r="49" spans="2:12" x14ac:dyDescent="0.25">
      <c r="B49" s="917"/>
      <c r="C49" s="918"/>
      <c r="D49" s="918"/>
      <c r="E49" s="918"/>
      <c r="F49" s="918"/>
      <c r="G49" s="919"/>
      <c r="H49" s="917"/>
      <c r="I49" s="918"/>
      <c r="J49" s="918"/>
      <c r="K49" s="918"/>
      <c r="L49" s="919"/>
    </row>
    <row r="50" spans="2:12" x14ac:dyDescent="0.25">
      <c r="B50" s="917"/>
      <c r="C50" s="918"/>
      <c r="D50" s="918"/>
      <c r="E50" s="918"/>
      <c r="F50" s="918"/>
      <c r="G50" s="919"/>
      <c r="H50" s="917"/>
      <c r="I50" s="918"/>
      <c r="J50" s="918"/>
      <c r="K50" s="918"/>
      <c r="L50" s="919"/>
    </row>
    <row r="51" spans="2:12" x14ac:dyDescent="0.25">
      <c r="B51" s="917"/>
      <c r="C51" s="918"/>
      <c r="D51" s="918"/>
      <c r="E51" s="918"/>
      <c r="F51" s="918"/>
      <c r="G51" s="919"/>
      <c r="H51" s="917"/>
      <c r="I51" s="918"/>
      <c r="J51" s="918"/>
      <c r="K51" s="918"/>
      <c r="L51" s="919"/>
    </row>
    <row r="52" spans="2:12" x14ac:dyDescent="0.25">
      <c r="B52" s="917"/>
      <c r="C52" s="918"/>
      <c r="D52" s="918"/>
      <c r="E52" s="918"/>
      <c r="F52" s="918"/>
      <c r="G52" s="919"/>
      <c r="H52" s="917"/>
      <c r="I52" s="918"/>
      <c r="J52" s="918"/>
      <c r="K52" s="918"/>
      <c r="L52" s="919"/>
    </row>
    <row r="53" spans="2:12" x14ac:dyDescent="0.25">
      <c r="B53" s="917"/>
      <c r="C53" s="918"/>
      <c r="D53" s="918"/>
      <c r="E53" s="918"/>
      <c r="F53" s="918"/>
      <c r="G53" s="919"/>
      <c r="H53" s="917"/>
      <c r="I53" s="918"/>
      <c r="J53" s="918"/>
      <c r="K53" s="918"/>
      <c r="L53" s="919"/>
    </row>
    <row r="54" spans="2:12" x14ac:dyDescent="0.25">
      <c r="B54" s="1041">
        <v>5</v>
      </c>
      <c r="C54" s="1042"/>
      <c r="D54" s="1042"/>
      <c r="E54" s="1042"/>
      <c r="F54" s="1042"/>
      <c r="G54" s="1043"/>
      <c r="H54" s="1047">
        <v>6</v>
      </c>
      <c r="I54" s="1048"/>
      <c r="J54" s="1048"/>
      <c r="K54" s="1048"/>
      <c r="L54" s="1049"/>
    </row>
    <row r="55" spans="2:12" ht="18" customHeight="1" thickBot="1" x14ac:dyDescent="0.3">
      <c r="B55" s="1044"/>
      <c r="C55" s="1045"/>
      <c r="D55" s="1045"/>
      <c r="E55" s="1045"/>
      <c r="F55" s="1045"/>
      <c r="G55" s="1046"/>
      <c r="H55" s="1050"/>
      <c r="I55" s="1051"/>
      <c r="J55" s="1051"/>
      <c r="K55" s="1051"/>
      <c r="L55" s="1052"/>
    </row>
    <row r="56" spans="2:12" ht="15.75" customHeight="1" x14ac:dyDescent="0.25">
      <c r="B56" s="917"/>
      <c r="C56" s="918"/>
      <c r="D56" s="918"/>
      <c r="E56" s="918"/>
      <c r="F56" s="918"/>
      <c r="G56" s="919"/>
      <c r="H56" s="917" t="s">
        <v>649</v>
      </c>
      <c r="I56" s="918"/>
      <c r="J56" s="918"/>
      <c r="K56" s="918"/>
      <c r="L56" s="919"/>
    </row>
    <row r="57" spans="2:12" x14ac:dyDescent="0.25">
      <c r="B57" s="917"/>
      <c r="C57" s="918"/>
      <c r="D57" s="918"/>
      <c r="E57" s="918"/>
      <c r="F57" s="918"/>
      <c r="G57" s="919"/>
      <c r="H57" s="917"/>
      <c r="I57" s="918"/>
      <c r="J57" s="918"/>
      <c r="K57" s="918"/>
      <c r="L57" s="919"/>
    </row>
    <row r="58" spans="2:12" x14ac:dyDescent="0.25">
      <c r="B58" s="917"/>
      <c r="C58" s="918"/>
      <c r="D58" s="918"/>
      <c r="E58" s="918"/>
      <c r="F58" s="918"/>
      <c r="G58" s="919"/>
      <c r="H58" s="917"/>
      <c r="I58" s="918"/>
      <c r="J58" s="918"/>
      <c r="K58" s="918"/>
      <c r="L58" s="919"/>
    </row>
    <row r="59" spans="2:12" x14ac:dyDescent="0.25">
      <c r="B59" s="917"/>
      <c r="C59" s="918"/>
      <c r="D59" s="918"/>
      <c r="E59" s="918"/>
      <c r="F59" s="918"/>
      <c r="G59" s="919"/>
      <c r="H59" s="917"/>
      <c r="I59" s="918"/>
      <c r="J59" s="918"/>
      <c r="K59" s="918"/>
      <c r="L59" s="919"/>
    </row>
    <row r="60" spans="2:12" x14ac:dyDescent="0.25">
      <c r="B60" s="917"/>
      <c r="C60" s="918"/>
      <c r="D60" s="918"/>
      <c r="E60" s="918"/>
      <c r="F60" s="918"/>
      <c r="G60" s="919"/>
      <c r="H60" s="917"/>
      <c r="I60" s="918"/>
      <c r="J60" s="918"/>
      <c r="K60" s="918"/>
      <c r="L60" s="919"/>
    </row>
    <row r="61" spans="2:12" x14ac:dyDescent="0.25">
      <c r="B61" s="917"/>
      <c r="C61" s="918"/>
      <c r="D61" s="918"/>
      <c r="E61" s="918"/>
      <c r="F61" s="918"/>
      <c r="G61" s="919"/>
      <c r="H61" s="917"/>
      <c r="I61" s="918"/>
      <c r="J61" s="918"/>
      <c r="K61" s="918"/>
      <c r="L61" s="919"/>
    </row>
    <row r="62" spans="2:12" x14ac:dyDescent="0.25">
      <c r="B62" s="917"/>
      <c r="C62" s="918"/>
      <c r="D62" s="918"/>
      <c r="E62" s="918"/>
      <c r="F62" s="918"/>
      <c r="G62" s="919"/>
      <c r="H62" s="917"/>
      <c r="I62" s="918"/>
      <c r="J62" s="918"/>
      <c r="K62" s="918"/>
      <c r="L62" s="919"/>
    </row>
    <row r="63" spans="2:12" x14ac:dyDescent="0.25">
      <c r="B63" s="917"/>
      <c r="C63" s="918"/>
      <c r="D63" s="918"/>
      <c r="E63" s="918"/>
      <c r="F63" s="918"/>
      <c r="G63" s="919"/>
      <c r="H63" s="917"/>
      <c r="I63" s="918"/>
      <c r="J63" s="918"/>
      <c r="K63" s="918"/>
      <c r="L63" s="919"/>
    </row>
    <row r="64" spans="2:12" x14ac:dyDescent="0.25">
      <c r="B64" s="917"/>
      <c r="C64" s="918"/>
      <c r="D64" s="918"/>
      <c r="E64" s="918"/>
      <c r="F64" s="918"/>
      <c r="G64" s="919"/>
      <c r="H64" s="917"/>
      <c r="I64" s="918"/>
      <c r="J64" s="918"/>
      <c r="K64" s="918"/>
      <c r="L64" s="919"/>
    </row>
    <row r="65" spans="2:12" x14ac:dyDescent="0.25">
      <c r="B65" s="917"/>
      <c r="C65" s="918"/>
      <c r="D65" s="918"/>
      <c r="E65" s="918"/>
      <c r="F65" s="918"/>
      <c r="G65" s="919"/>
      <c r="H65" s="917"/>
      <c r="I65" s="918"/>
      <c r="J65" s="918"/>
      <c r="K65" s="918"/>
      <c r="L65" s="919"/>
    </row>
    <row r="66" spans="2:12" x14ac:dyDescent="0.25">
      <c r="B66" s="917"/>
      <c r="C66" s="918"/>
      <c r="D66" s="918"/>
      <c r="E66" s="918"/>
      <c r="F66" s="918"/>
      <c r="G66" s="919"/>
      <c r="H66" s="917"/>
      <c r="I66" s="918"/>
      <c r="J66" s="918"/>
      <c r="K66" s="918"/>
      <c r="L66" s="919"/>
    </row>
    <row r="67" spans="2:12" x14ac:dyDescent="0.25">
      <c r="B67" s="917"/>
      <c r="C67" s="918"/>
      <c r="D67" s="918"/>
      <c r="E67" s="918"/>
      <c r="F67" s="918"/>
      <c r="G67" s="919"/>
      <c r="H67" s="917"/>
      <c r="I67" s="918"/>
      <c r="J67" s="918"/>
      <c r="K67" s="918"/>
      <c r="L67" s="919"/>
    </row>
    <row r="68" spans="2:12" x14ac:dyDescent="0.25">
      <c r="B68" s="917"/>
      <c r="C68" s="918"/>
      <c r="D68" s="918"/>
      <c r="E68" s="918"/>
      <c r="F68" s="918"/>
      <c r="G68" s="919"/>
      <c r="H68" s="917"/>
      <c r="I68" s="918"/>
      <c r="J68" s="918"/>
      <c r="K68" s="918"/>
      <c r="L68" s="919"/>
    </row>
    <row r="69" spans="2:12" x14ac:dyDescent="0.25">
      <c r="B69" s="917"/>
      <c r="C69" s="918"/>
      <c r="D69" s="918"/>
      <c r="E69" s="918"/>
      <c r="F69" s="918"/>
      <c r="G69" s="919"/>
      <c r="H69" s="917"/>
      <c r="I69" s="918"/>
      <c r="J69" s="918"/>
      <c r="K69" s="918"/>
      <c r="L69" s="919"/>
    </row>
    <row r="70" spans="2:12" x14ac:dyDescent="0.25">
      <c r="B70" s="1041">
        <v>7</v>
      </c>
      <c r="C70" s="1042"/>
      <c r="D70" s="1042"/>
      <c r="E70" s="1042"/>
      <c r="F70" s="1042"/>
      <c r="G70" s="1043"/>
      <c r="H70" s="1047">
        <v>8</v>
      </c>
      <c r="I70" s="1048"/>
      <c r="J70" s="1048"/>
      <c r="K70" s="1048"/>
      <c r="L70" s="1049"/>
    </row>
    <row r="71" spans="2:12" ht="18" customHeight="1" thickBot="1" x14ac:dyDescent="0.3">
      <c r="B71" s="1044"/>
      <c r="C71" s="1045"/>
      <c r="D71" s="1045"/>
      <c r="E71" s="1045"/>
      <c r="F71" s="1045"/>
      <c r="G71" s="1046"/>
      <c r="H71" s="1050"/>
      <c r="I71" s="1051"/>
      <c r="J71" s="1051"/>
      <c r="K71" s="1051"/>
      <c r="L71" s="1052"/>
    </row>
    <row r="72" spans="2:12" ht="80.25" customHeight="1" thickBot="1" x14ac:dyDescent="0.3">
      <c r="B72" s="1053" t="s">
        <v>1050</v>
      </c>
      <c r="C72" s="1054"/>
      <c r="D72" s="1054"/>
      <c r="E72" s="1054"/>
      <c r="F72" s="1054"/>
      <c r="G72" s="1054"/>
      <c r="H72" s="1054"/>
      <c r="I72" s="1054"/>
      <c r="J72" s="1054"/>
      <c r="K72" s="1054"/>
      <c r="L72" s="1055"/>
    </row>
    <row r="73" spans="2:12" ht="15.75" customHeight="1" x14ac:dyDescent="0.25">
      <c r="B73" s="917"/>
      <c r="C73" s="918"/>
      <c r="D73" s="918"/>
      <c r="E73" s="918"/>
      <c r="F73" s="918"/>
      <c r="G73" s="919"/>
      <c r="H73" s="917" t="s">
        <v>649</v>
      </c>
      <c r="I73" s="918"/>
      <c r="J73" s="918"/>
      <c r="K73" s="918"/>
      <c r="L73" s="919"/>
    </row>
    <row r="74" spans="2:12" x14ac:dyDescent="0.25">
      <c r="B74" s="917"/>
      <c r="C74" s="918"/>
      <c r="D74" s="918"/>
      <c r="E74" s="918"/>
      <c r="F74" s="918"/>
      <c r="G74" s="919"/>
      <c r="H74" s="917"/>
      <c r="I74" s="918"/>
      <c r="J74" s="918"/>
      <c r="K74" s="918"/>
      <c r="L74" s="919"/>
    </row>
    <row r="75" spans="2:12" x14ac:dyDescent="0.25">
      <c r="B75" s="917"/>
      <c r="C75" s="918"/>
      <c r="D75" s="918"/>
      <c r="E75" s="918"/>
      <c r="F75" s="918"/>
      <c r="G75" s="919"/>
      <c r="H75" s="917"/>
      <c r="I75" s="918"/>
      <c r="J75" s="918"/>
      <c r="K75" s="918"/>
      <c r="L75" s="919"/>
    </row>
    <row r="76" spans="2:12" x14ac:dyDescent="0.25">
      <c r="B76" s="917"/>
      <c r="C76" s="918"/>
      <c r="D76" s="918"/>
      <c r="E76" s="918"/>
      <c r="F76" s="918"/>
      <c r="G76" s="919"/>
      <c r="H76" s="917"/>
      <c r="I76" s="918"/>
      <c r="J76" s="918"/>
      <c r="K76" s="918"/>
      <c r="L76" s="919"/>
    </row>
    <row r="77" spans="2:12" x14ac:dyDescent="0.25">
      <c r="B77" s="917"/>
      <c r="C77" s="918"/>
      <c r="D77" s="918"/>
      <c r="E77" s="918"/>
      <c r="F77" s="918"/>
      <c r="G77" s="919"/>
      <c r="H77" s="917"/>
      <c r="I77" s="918"/>
      <c r="J77" s="918"/>
      <c r="K77" s="918"/>
      <c r="L77" s="919"/>
    </row>
    <row r="78" spans="2:12" x14ac:dyDescent="0.25">
      <c r="B78" s="917"/>
      <c r="C78" s="918"/>
      <c r="D78" s="918"/>
      <c r="E78" s="918"/>
      <c r="F78" s="918"/>
      <c r="G78" s="919"/>
      <c r="H78" s="917"/>
      <c r="I78" s="918"/>
      <c r="J78" s="918"/>
      <c r="K78" s="918"/>
      <c r="L78" s="919"/>
    </row>
    <row r="79" spans="2:12" x14ac:dyDescent="0.25">
      <c r="B79" s="917"/>
      <c r="C79" s="918"/>
      <c r="D79" s="918"/>
      <c r="E79" s="918"/>
      <c r="F79" s="918"/>
      <c r="G79" s="919"/>
      <c r="H79" s="917"/>
      <c r="I79" s="918"/>
      <c r="J79" s="918"/>
      <c r="K79" s="918"/>
      <c r="L79" s="919"/>
    </row>
    <row r="80" spans="2:12" x14ac:dyDescent="0.25">
      <c r="B80" s="917"/>
      <c r="C80" s="918"/>
      <c r="D80" s="918"/>
      <c r="E80" s="918"/>
      <c r="F80" s="918"/>
      <c r="G80" s="919"/>
      <c r="H80" s="917"/>
      <c r="I80" s="918"/>
      <c r="J80" s="918"/>
      <c r="K80" s="918"/>
      <c r="L80" s="919"/>
    </row>
    <row r="81" spans="2:12" x14ac:dyDescent="0.25">
      <c r="B81" s="917"/>
      <c r="C81" s="918"/>
      <c r="D81" s="918"/>
      <c r="E81" s="918"/>
      <c r="F81" s="918"/>
      <c r="G81" s="919"/>
      <c r="H81" s="917"/>
      <c r="I81" s="918"/>
      <c r="J81" s="918"/>
      <c r="K81" s="918"/>
      <c r="L81" s="919"/>
    </row>
    <row r="82" spans="2:12" x14ac:dyDescent="0.25">
      <c r="B82" s="917"/>
      <c r="C82" s="918"/>
      <c r="D82" s="918"/>
      <c r="E82" s="918"/>
      <c r="F82" s="918"/>
      <c r="G82" s="919"/>
      <c r="H82" s="917"/>
      <c r="I82" s="918"/>
      <c r="J82" s="918"/>
      <c r="K82" s="918"/>
      <c r="L82" s="919"/>
    </row>
    <row r="83" spans="2:12" x14ac:dyDescent="0.25">
      <c r="B83" s="917"/>
      <c r="C83" s="918"/>
      <c r="D83" s="918"/>
      <c r="E83" s="918"/>
      <c r="F83" s="918"/>
      <c r="G83" s="919"/>
      <c r="H83" s="917"/>
      <c r="I83" s="918"/>
      <c r="J83" s="918"/>
      <c r="K83" s="918"/>
      <c r="L83" s="919"/>
    </row>
    <row r="84" spans="2:12" x14ac:dyDescent="0.25">
      <c r="B84" s="917"/>
      <c r="C84" s="918"/>
      <c r="D84" s="918"/>
      <c r="E84" s="918"/>
      <c r="F84" s="918"/>
      <c r="G84" s="919"/>
      <c r="H84" s="917"/>
      <c r="I84" s="918"/>
      <c r="J84" s="918"/>
      <c r="K84" s="918"/>
      <c r="L84" s="919"/>
    </row>
    <row r="85" spans="2:12" x14ac:dyDescent="0.25">
      <c r="B85" s="917"/>
      <c r="C85" s="918"/>
      <c r="D85" s="918"/>
      <c r="E85" s="918"/>
      <c r="F85" s="918"/>
      <c r="G85" s="919"/>
      <c r="H85" s="917"/>
      <c r="I85" s="918"/>
      <c r="J85" s="918"/>
      <c r="K85" s="918"/>
      <c r="L85" s="919"/>
    </row>
    <row r="86" spans="2:12" x14ac:dyDescent="0.25">
      <c r="B86" s="917"/>
      <c r="C86" s="918"/>
      <c r="D86" s="918"/>
      <c r="E86" s="918"/>
      <c r="F86" s="918"/>
      <c r="G86" s="919"/>
      <c r="H86" s="917"/>
      <c r="I86" s="918"/>
      <c r="J86" s="918"/>
      <c r="K86" s="918"/>
      <c r="L86" s="919"/>
    </row>
    <row r="87" spans="2:12" x14ac:dyDescent="0.25">
      <c r="B87" s="1041">
        <v>9</v>
      </c>
      <c r="C87" s="1042"/>
      <c r="D87" s="1042"/>
      <c r="E87" s="1042"/>
      <c r="F87" s="1042"/>
      <c r="G87" s="1043"/>
      <c r="H87" s="1047">
        <v>10</v>
      </c>
      <c r="I87" s="1048"/>
      <c r="J87" s="1048"/>
      <c r="K87" s="1048"/>
      <c r="L87" s="1049"/>
    </row>
    <row r="88" spans="2:12" ht="18" customHeight="1" thickBot="1" x14ac:dyDescent="0.3">
      <c r="B88" s="1044"/>
      <c r="C88" s="1045"/>
      <c r="D88" s="1045"/>
      <c r="E88" s="1045"/>
      <c r="F88" s="1045"/>
      <c r="G88" s="1046"/>
      <c r="H88" s="1050"/>
      <c r="I88" s="1051"/>
      <c r="J88" s="1051"/>
      <c r="K88" s="1051"/>
      <c r="L88" s="1052"/>
    </row>
    <row r="89" spans="2:12" ht="15.75" customHeight="1" x14ac:dyDescent="0.25">
      <c r="B89" s="917"/>
      <c r="C89" s="918"/>
      <c r="D89" s="918"/>
      <c r="E89" s="918"/>
      <c r="F89" s="918"/>
      <c r="G89" s="919"/>
      <c r="H89" s="917" t="s">
        <v>649</v>
      </c>
      <c r="I89" s="918"/>
      <c r="J89" s="918"/>
      <c r="K89" s="918"/>
      <c r="L89" s="919"/>
    </row>
    <row r="90" spans="2:12" x14ac:dyDescent="0.25">
      <c r="B90" s="917"/>
      <c r="C90" s="918"/>
      <c r="D90" s="918"/>
      <c r="E90" s="918"/>
      <c r="F90" s="918"/>
      <c r="G90" s="919"/>
      <c r="H90" s="917"/>
      <c r="I90" s="918"/>
      <c r="J90" s="918"/>
      <c r="K90" s="918"/>
      <c r="L90" s="919"/>
    </row>
    <row r="91" spans="2:12" x14ac:dyDescent="0.25">
      <c r="B91" s="917"/>
      <c r="C91" s="918"/>
      <c r="D91" s="918"/>
      <c r="E91" s="918"/>
      <c r="F91" s="918"/>
      <c r="G91" s="919"/>
      <c r="H91" s="917"/>
      <c r="I91" s="918"/>
      <c r="J91" s="918"/>
      <c r="K91" s="918"/>
      <c r="L91" s="919"/>
    </row>
    <row r="92" spans="2:12" x14ac:dyDescent="0.25">
      <c r="B92" s="917"/>
      <c r="C92" s="918"/>
      <c r="D92" s="918"/>
      <c r="E92" s="918"/>
      <c r="F92" s="918"/>
      <c r="G92" s="919"/>
      <c r="H92" s="917"/>
      <c r="I92" s="918"/>
      <c r="J92" s="918"/>
      <c r="K92" s="918"/>
      <c r="L92" s="919"/>
    </row>
    <row r="93" spans="2:12" x14ac:dyDescent="0.25">
      <c r="B93" s="917"/>
      <c r="C93" s="918"/>
      <c r="D93" s="918"/>
      <c r="E93" s="918"/>
      <c r="F93" s="918"/>
      <c r="G93" s="919"/>
      <c r="H93" s="917"/>
      <c r="I93" s="918"/>
      <c r="J93" s="918"/>
      <c r="K93" s="918"/>
      <c r="L93" s="919"/>
    </row>
    <row r="94" spans="2:12" x14ac:dyDescent="0.25">
      <c r="B94" s="917"/>
      <c r="C94" s="918"/>
      <c r="D94" s="918"/>
      <c r="E94" s="918"/>
      <c r="F94" s="918"/>
      <c r="G94" s="919"/>
      <c r="H94" s="917"/>
      <c r="I94" s="918"/>
      <c r="J94" s="918"/>
      <c r="K94" s="918"/>
      <c r="L94" s="919"/>
    </row>
    <row r="95" spans="2:12" x14ac:dyDescent="0.25">
      <c r="B95" s="917"/>
      <c r="C95" s="918"/>
      <c r="D95" s="918"/>
      <c r="E95" s="918"/>
      <c r="F95" s="918"/>
      <c r="G95" s="919"/>
      <c r="H95" s="917"/>
      <c r="I95" s="918"/>
      <c r="J95" s="918"/>
      <c r="K95" s="918"/>
      <c r="L95" s="919"/>
    </row>
    <row r="96" spans="2:12" x14ac:dyDescent="0.25">
      <c r="B96" s="917"/>
      <c r="C96" s="918"/>
      <c r="D96" s="918"/>
      <c r="E96" s="918"/>
      <c r="F96" s="918"/>
      <c r="G96" s="919"/>
      <c r="H96" s="917"/>
      <c r="I96" s="918"/>
      <c r="J96" s="918"/>
      <c r="K96" s="918"/>
      <c r="L96" s="919"/>
    </row>
    <row r="97" spans="2:12" x14ac:dyDescent="0.25">
      <c r="B97" s="917"/>
      <c r="C97" s="918"/>
      <c r="D97" s="918"/>
      <c r="E97" s="918"/>
      <c r="F97" s="918"/>
      <c r="G97" s="919"/>
      <c r="H97" s="917"/>
      <c r="I97" s="918"/>
      <c r="J97" s="918"/>
      <c r="K97" s="918"/>
      <c r="L97" s="919"/>
    </row>
    <row r="98" spans="2:12" x14ac:dyDescent="0.25">
      <c r="B98" s="917"/>
      <c r="C98" s="918"/>
      <c r="D98" s="918"/>
      <c r="E98" s="918"/>
      <c r="F98" s="918"/>
      <c r="G98" s="919"/>
      <c r="H98" s="917"/>
      <c r="I98" s="918"/>
      <c r="J98" s="918"/>
      <c r="K98" s="918"/>
      <c r="L98" s="919"/>
    </row>
    <row r="99" spans="2:12" x14ac:dyDescent="0.25">
      <c r="B99" s="917"/>
      <c r="C99" s="918"/>
      <c r="D99" s="918"/>
      <c r="E99" s="918"/>
      <c r="F99" s="918"/>
      <c r="G99" s="919"/>
      <c r="H99" s="917"/>
      <c r="I99" s="918"/>
      <c r="J99" s="918"/>
      <c r="K99" s="918"/>
      <c r="L99" s="919"/>
    </row>
    <row r="100" spans="2:12" x14ac:dyDescent="0.25">
      <c r="B100" s="917"/>
      <c r="C100" s="918"/>
      <c r="D100" s="918"/>
      <c r="E100" s="918"/>
      <c r="F100" s="918"/>
      <c r="G100" s="919"/>
      <c r="H100" s="917"/>
      <c r="I100" s="918"/>
      <c r="J100" s="918"/>
      <c r="K100" s="918"/>
      <c r="L100" s="919"/>
    </row>
    <row r="101" spans="2:12" x14ac:dyDescent="0.25">
      <c r="B101" s="917"/>
      <c r="C101" s="918"/>
      <c r="D101" s="918"/>
      <c r="E101" s="918"/>
      <c r="F101" s="918"/>
      <c r="G101" s="919"/>
      <c r="H101" s="917"/>
      <c r="I101" s="918"/>
      <c r="J101" s="918"/>
      <c r="K101" s="918"/>
      <c r="L101" s="919"/>
    </row>
    <row r="102" spans="2:12" x14ac:dyDescent="0.25">
      <c r="B102" s="917"/>
      <c r="C102" s="918"/>
      <c r="D102" s="918"/>
      <c r="E102" s="918"/>
      <c r="F102" s="918"/>
      <c r="G102" s="919"/>
      <c r="H102" s="917"/>
      <c r="I102" s="918"/>
      <c r="J102" s="918"/>
      <c r="K102" s="918"/>
      <c r="L102" s="919"/>
    </row>
    <row r="103" spans="2:12" x14ac:dyDescent="0.25">
      <c r="B103" s="1041">
        <v>11</v>
      </c>
      <c r="C103" s="1042"/>
      <c r="D103" s="1042"/>
      <c r="E103" s="1042"/>
      <c r="F103" s="1042"/>
      <c r="G103" s="1043"/>
      <c r="H103" s="1047">
        <v>12</v>
      </c>
      <c r="I103" s="1048"/>
      <c r="J103" s="1048"/>
      <c r="K103" s="1048"/>
      <c r="L103" s="1049"/>
    </row>
    <row r="104" spans="2:12" ht="18" customHeight="1" thickBot="1" x14ac:dyDescent="0.3">
      <c r="B104" s="1044"/>
      <c r="C104" s="1045"/>
      <c r="D104" s="1045"/>
      <c r="E104" s="1045"/>
      <c r="F104" s="1045"/>
      <c r="G104" s="1046"/>
      <c r="H104" s="1050"/>
      <c r="I104" s="1051"/>
      <c r="J104" s="1051"/>
      <c r="K104" s="1051"/>
      <c r="L104" s="1052"/>
    </row>
    <row r="105" spans="2:12" ht="64.5" customHeight="1" thickBot="1" x14ac:dyDescent="0.3">
      <c r="B105" s="1053" t="s">
        <v>1051</v>
      </c>
      <c r="C105" s="1054"/>
      <c r="D105" s="1054"/>
      <c r="E105" s="1054"/>
      <c r="F105" s="1054"/>
      <c r="G105" s="1054"/>
      <c r="H105" s="1054"/>
      <c r="I105" s="1054"/>
      <c r="J105" s="1054"/>
      <c r="K105" s="1054"/>
      <c r="L105" s="1055"/>
    </row>
    <row r="106" spans="2:12" ht="15.75" customHeight="1" x14ac:dyDescent="0.25">
      <c r="B106" s="917" t="s">
        <v>648</v>
      </c>
      <c r="C106" s="918"/>
      <c r="D106" s="918"/>
      <c r="E106" s="918"/>
      <c r="F106" s="918"/>
      <c r="G106" s="919"/>
      <c r="H106" s="917" t="s">
        <v>649</v>
      </c>
      <c r="I106" s="918"/>
      <c r="J106" s="918"/>
      <c r="K106" s="918"/>
      <c r="L106" s="919"/>
    </row>
    <row r="107" spans="2:12" x14ac:dyDescent="0.25">
      <c r="B107" s="917"/>
      <c r="C107" s="918"/>
      <c r="D107" s="918"/>
      <c r="E107" s="918"/>
      <c r="F107" s="918"/>
      <c r="G107" s="919"/>
      <c r="H107" s="917"/>
      <c r="I107" s="918"/>
      <c r="J107" s="918"/>
      <c r="K107" s="918"/>
      <c r="L107" s="919"/>
    </row>
    <row r="108" spans="2:12" x14ac:dyDescent="0.25">
      <c r="B108" s="917"/>
      <c r="C108" s="918"/>
      <c r="D108" s="918"/>
      <c r="E108" s="918"/>
      <c r="F108" s="918"/>
      <c r="G108" s="919"/>
      <c r="H108" s="917"/>
      <c r="I108" s="918"/>
      <c r="J108" s="918"/>
      <c r="K108" s="918"/>
      <c r="L108" s="919"/>
    </row>
    <row r="109" spans="2:12" x14ac:dyDescent="0.25">
      <c r="B109" s="917"/>
      <c r="C109" s="918"/>
      <c r="D109" s="918"/>
      <c r="E109" s="918"/>
      <c r="F109" s="918"/>
      <c r="G109" s="919"/>
      <c r="H109" s="917"/>
      <c r="I109" s="918"/>
      <c r="J109" s="918"/>
      <c r="K109" s="918"/>
      <c r="L109" s="919"/>
    </row>
    <row r="110" spans="2:12" x14ac:dyDescent="0.25">
      <c r="B110" s="917"/>
      <c r="C110" s="918"/>
      <c r="D110" s="918"/>
      <c r="E110" s="918"/>
      <c r="F110" s="918"/>
      <c r="G110" s="919"/>
      <c r="H110" s="917"/>
      <c r="I110" s="918"/>
      <c r="J110" s="918"/>
      <c r="K110" s="918"/>
      <c r="L110" s="919"/>
    </row>
    <row r="111" spans="2:12" x14ac:dyDescent="0.25">
      <c r="B111" s="917"/>
      <c r="C111" s="918"/>
      <c r="D111" s="918"/>
      <c r="E111" s="918"/>
      <c r="F111" s="918"/>
      <c r="G111" s="919"/>
      <c r="H111" s="917"/>
      <c r="I111" s="918"/>
      <c r="J111" s="918"/>
      <c r="K111" s="918"/>
      <c r="L111" s="919"/>
    </row>
    <row r="112" spans="2:12" x14ac:dyDescent="0.25">
      <c r="B112" s="917"/>
      <c r="C112" s="918"/>
      <c r="D112" s="918"/>
      <c r="E112" s="918"/>
      <c r="F112" s="918"/>
      <c r="G112" s="919"/>
      <c r="H112" s="917"/>
      <c r="I112" s="918"/>
      <c r="J112" s="918"/>
      <c r="K112" s="918"/>
      <c r="L112" s="919"/>
    </row>
    <row r="113" spans="2:12" x14ac:dyDescent="0.25">
      <c r="B113" s="917"/>
      <c r="C113" s="918"/>
      <c r="D113" s="918"/>
      <c r="E113" s="918"/>
      <c r="F113" s="918"/>
      <c r="G113" s="919"/>
      <c r="H113" s="917"/>
      <c r="I113" s="918"/>
      <c r="J113" s="918"/>
      <c r="K113" s="918"/>
      <c r="L113" s="919"/>
    </row>
    <row r="114" spans="2:12" x14ac:dyDescent="0.25">
      <c r="B114" s="917"/>
      <c r="C114" s="918"/>
      <c r="D114" s="918"/>
      <c r="E114" s="918"/>
      <c r="F114" s="918"/>
      <c r="G114" s="919"/>
      <c r="H114" s="917"/>
      <c r="I114" s="918"/>
      <c r="J114" s="918"/>
      <c r="K114" s="918"/>
      <c r="L114" s="919"/>
    </row>
    <row r="115" spans="2:12" x14ac:dyDescent="0.25">
      <c r="B115" s="917"/>
      <c r="C115" s="918"/>
      <c r="D115" s="918"/>
      <c r="E115" s="918"/>
      <c r="F115" s="918"/>
      <c r="G115" s="919"/>
      <c r="H115" s="917"/>
      <c r="I115" s="918"/>
      <c r="J115" s="918"/>
      <c r="K115" s="918"/>
      <c r="L115" s="919"/>
    </row>
    <row r="116" spans="2:12" x14ac:dyDescent="0.25">
      <c r="B116" s="917"/>
      <c r="C116" s="918"/>
      <c r="D116" s="918"/>
      <c r="E116" s="918"/>
      <c r="F116" s="918"/>
      <c r="G116" s="919"/>
      <c r="H116" s="917"/>
      <c r="I116" s="918"/>
      <c r="J116" s="918"/>
      <c r="K116" s="918"/>
      <c r="L116" s="919"/>
    </row>
    <row r="117" spans="2:12" x14ac:dyDescent="0.25">
      <c r="B117" s="917"/>
      <c r="C117" s="918"/>
      <c r="D117" s="918"/>
      <c r="E117" s="918"/>
      <c r="F117" s="918"/>
      <c r="G117" s="919"/>
      <c r="H117" s="917"/>
      <c r="I117" s="918"/>
      <c r="J117" s="918"/>
      <c r="K117" s="918"/>
      <c r="L117" s="919"/>
    </row>
    <row r="118" spans="2:12" x14ac:dyDescent="0.25">
      <c r="B118" s="917"/>
      <c r="C118" s="918"/>
      <c r="D118" s="918"/>
      <c r="E118" s="918"/>
      <c r="F118" s="918"/>
      <c r="G118" s="919"/>
      <c r="H118" s="917"/>
      <c r="I118" s="918"/>
      <c r="J118" s="918"/>
      <c r="K118" s="918"/>
      <c r="L118" s="919"/>
    </row>
    <row r="119" spans="2:12" x14ac:dyDescent="0.25">
      <c r="B119" s="917"/>
      <c r="C119" s="918"/>
      <c r="D119" s="918"/>
      <c r="E119" s="918"/>
      <c r="F119" s="918"/>
      <c r="G119" s="919"/>
      <c r="H119" s="917"/>
      <c r="I119" s="918"/>
      <c r="J119" s="918"/>
      <c r="K119" s="918"/>
      <c r="L119" s="919"/>
    </row>
    <row r="120" spans="2:12" x14ac:dyDescent="0.25">
      <c r="B120" s="1041">
        <v>13</v>
      </c>
      <c r="C120" s="1042"/>
      <c r="D120" s="1042"/>
      <c r="E120" s="1042"/>
      <c r="F120" s="1042"/>
      <c r="G120" s="1043"/>
      <c r="H120" s="1047">
        <v>14</v>
      </c>
      <c r="I120" s="1048"/>
      <c r="J120" s="1048"/>
      <c r="K120" s="1048"/>
      <c r="L120" s="1049"/>
    </row>
    <row r="121" spans="2:12" ht="18" customHeight="1" thickBot="1" x14ac:dyDescent="0.3">
      <c r="B121" s="1044"/>
      <c r="C121" s="1045"/>
      <c r="D121" s="1045"/>
      <c r="E121" s="1045"/>
      <c r="F121" s="1045"/>
      <c r="G121" s="1046"/>
      <c r="H121" s="1050"/>
      <c r="I121" s="1051"/>
      <c r="J121" s="1051"/>
      <c r="K121" s="1051"/>
      <c r="L121" s="1052"/>
    </row>
    <row r="122" spans="2:12" ht="55.5" customHeight="1" thickBot="1" x14ac:dyDescent="0.3">
      <c r="B122" s="1053" t="s">
        <v>1052</v>
      </c>
      <c r="C122" s="1054"/>
      <c r="D122" s="1054"/>
      <c r="E122" s="1054"/>
      <c r="F122" s="1054"/>
      <c r="G122" s="1054"/>
      <c r="H122" s="1054"/>
      <c r="I122" s="1054"/>
      <c r="J122" s="1054"/>
      <c r="K122" s="1054"/>
      <c r="L122" s="1055"/>
    </row>
    <row r="123" spans="2:12" ht="15.75" customHeight="1" x14ac:dyDescent="0.25">
      <c r="B123" s="917" t="s">
        <v>648</v>
      </c>
      <c r="C123" s="918"/>
      <c r="D123" s="918"/>
      <c r="E123" s="918"/>
      <c r="F123" s="918"/>
      <c r="G123" s="919"/>
      <c r="H123" s="917" t="s">
        <v>649</v>
      </c>
      <c r="I123" s="918"/>
      <c r="J123" s="918"/>
      <c r="K123" s="918"/>
      <c r="L123" s="919"/>
    </row>
    <row r="124" spans="2:12" x14ac:dyDescent="0.25">
      <c r="B124" s="917"/>
      <c r="C124" s="918"/>
      <c r="D124" s="918"/>
      <c r="E124" s="918"/>
      <c r="F124" s="918"/>
      <c r="G124" s="919"/>
      <c r="H124" s="917"/>
      <c r="I124" s="918"/>
      <c r="J124" s="918"/>
      <c r="K124" s="918"/>
      <c r="L124" s="919"/>
    </row>
    <row r="125" spans="2:12" x14ac:dyDescent="0.25">
      <c r="B125" s="917"/>
      <c r="C125" s="918"/>
      <c r="D125" s="918"/>
      <c r="E125" s="918"/>
      <c r="F125" s="918"/>
      <c r="G125" s="919"/>
      <c r="H125" s="917"/>
      <c r="I125" s="918"/>
      <c r="J125" s="918"/>
      <c r="K125" s="918"/>
      <c r="L125" s="919"/>
    </row>
    <row r="126" spans="2:12" x14ac:dyDescent="0.25">
      <c r="B126" s="917"/>
      <c r="C126" s="918"/>
      <c r="D126" s="918"/>
      <c r="E126" s="918"/>
      <c r="F126" s="918"/>
      <c r="G126" s="919"/>
      <c r="H126" s="917"/>
      <c r="I126" s="918"/>
      <c r="J126" s="918"/>
      <c r="K126" s="918"/>
      <c r="L126" s="919"/>
    </row>
    <row r="127" spans="2:12" x14ac:dyDescent="0.25">
      <c r="B127" s="917"/>
      <c r="C127" s="918"/>
      <c r="D127" s="918"/>
      <c r="E127" s="918"/>
      <c r="F127" s="918"/>
      <c r="G127" s="919"/>
      <c r="H127" s="917"/>
      <c r="I127" s="918"/>
      <c r="J127" s="918"/>
      <c r="K127" s="918"/>
      <c r="L127" s="919"/>
    </row>
    <row r="128" spans="2:12" x14ac:dyDescent="0.25">
      <c r="B128" s="917"/>
      <c r="C128" s="918"/>
      <c r="D128" s="918"/>
      <c r="E128" s="918"/>
      <c r="F128" s="918"/>
      <c r="G128" s="919"/>
      <c r="H128" s="917"/>
      <c r="I128" s="918"/>
      <c r="J128" s="918"/>
      <c r="K128" s="918"/>
      <c r="L128" s="919"/>
    </row>
    <row r="129" spans="2:12" x14ac:dyDescent="0.25">
      <c r="B129" s="917"/>
      <c r="C129" s="918"/>
      <c r="D129" s="918"/>
      <c r="E129" s="918"/>
      <c r="F129" s="918"/>
      <c r="G129" s="919"/>
      <c r="H129" s="917"/>
      <c r="I129" s="918"/>
      <c r="J129" s="918"/>
      <c r="K129" s="918"/>
      <c r="L129" s="919"/>
    </row>
    <row r="130" spans="2:12" x14ac:dyDescent="0.25">
      <c r="B130" s="917"/>
      <c r="C130" s="918"/>
      <c r="D130" s="918"/>
      <c r="E130" s="918"/>
      <c r="F130" s="918"/>
      <c r="G130" s="919"/>
      <c r="H130" s="917"/>
      <c r="I130" s="918"/>
      <c r="J130" s="918"/>
      <c r="K130" s="918"/>
      <c r="L130" s="919"/>
    </row>
    <row r="131" spans="2:12" x14ac:dyDescent="0.25">
      <c r="B131" s="917"/>
      <c r="C131" s="918"/>
      <c r="D131" s="918"/>
      <c r="E131" s="918"/>
      <c r="F131" s="918"/>
      <c r="G131" s="919"/>
      <c r="H131" s="917"/>
      <c r="I131" s="918"/>
      <c r="J131" s="918"/>
      <c r="K131" s="918"/>
      <c r="L131" s="919"/>
    </row>
    <row r="132" spans="2:12" x14ac:dyDescent="0.25">
      <c r="B132" s="917"/>
      <c r="C132" s="918"/>
      <c r="D132" s="918"/>
      <c r="E132" s="918"/>
      <c r="F132" s="918"/>
      <c r="G132" s="919"/>
      <c r="H132" s="917"/>
      <c r="I132" s="918"/>
      <c r="J132" s="918"/>
      <c r="K132" s="918"/>
      <c r="L132" s="919"/>
    </row>
    <row r="133" spans="2:12" x14ac:dyDescent="0.25">
      <c r="B133" s="917"/>
      <c r="C133" s="918"/>
      <c r="D133" s="918"/>
      <c r="E133" s="918"/>
      <c r="F133" s="918"/>
      <c r="G133" s="919"/>
      <c r="H133" s="917"/>
      <c r="I133" s="918"/>
      <c r="J133" s="918"/>
      <c r="K133" s="918"/>
      <c r="L133" s="919"/>
    </row>
    <row r="134" spans="2:12" x14ac:dyDescent="0.25">
      <c r="B134" s="917"/>
      <c r="C134" s="918"/>
      <c r="D134" s="918"/>
      <c r="E134" s="918"/>
      <c r="F134" s="918"/>
      <c r="G134" s="919"/>
      <c r="H134" s="917"/>
      <c r="I134" s="918"/>
      <c r="J134" s="918"/>
      <c r="K134" s="918"/>
      <c r="L134" s="919"/>
    </row>
    <row r="135" spans="2:12" x14ac:dyDescent="0.25">
      <c r="B135" s="917"/>
      <c r="C135" s="918"/>
      <c r="D135" s="918"/>
      <c r="E135" s="918"/>
      <c r="F135" s="918"/>
      <c r="G135" s="919"/>
      <c r="H135" s="917"/>
      <c r="I135" s="918"/>
      <c r="J135" s="918"/>
      <c r="K135" s="918"/>
      <c r="L135" s="919"/>
    </row>
    <row r="136" spans="2:12" x14ac:dyDescent="0.25">
      <c r="B136" s="917"/>
      <c r="C136" s="918"/>
      <c r="D136" s="918"/>
      <c r="E136" s="918"/>
      <c r="F136" s="918"/>
      <c r="G136" s="919"/>
      <c r="H136" s="917"/>
      <c r="I136" s="918"/>
      <c r="J136" s="918"/>
      <c r="K136" s="918"/>
      <c r="L136" s="919"/>
    </row>
    <row r="137" spans="2:12" x14ac:dyDescent="0.25">
      <c r="B137" s="1041">
        <v>15</v>
      </c>
      <c r="C137" s="1042"/>
      <c r="D137" s="1042"/>
      <c r="E137" s="1042"/>
      <c r="F137" s="1042"/>
      <c r="G137" s="1043"/>
      <c r="H137" s="1047">
        <v>16</v>
      </c>
      <c r="I137" s="1048"/>
      <c r="J137" s="1048"/>
      <c r="K137" s="1048"/>
      <c r="L137" s="1049"/>
    </row>
    <row r="138" spans="2:12" ht="18" customHeight="1" thickBot="1" x14ac:dyDescent="0.3">
      <c r="B138" s="1044"/>
      <c r="C138" s="1045"/>
      <c r="D138" s="1045"/>
      <c r="E138" s="1045"/>
      <c r="F138" s="1045"/>
      <c r="G138" s="1046"/>
      <c r="H138" s="1050"/>
      <c r="I138" s="1051"/>
      <c r="J138" s="1051"/>
      <c r="K138" s="1051"/>
      <c r="L138" s="1052"/>
    </row>
    <row r="139" spans="2:12" ht="80.25" customHeight="1" thickBot="1" x14ac:dyDescent="0.3">
      <c r="B139" s="1053" t="s">
        <v>1053</v>
      </c>
      <c r="C139" s="1054"/>
      <c r="D139" s="1054"/>
      <c r="E139" s="1054"/>
      <c r="F139" s="1054"/>
      <c r="G139" s="1054"/>
      <c r="H139" s="1054"/>
      <c r="I139" s="1054"/>
      <c r="J139" s="1054"/>
      <c r="K139" s="1054"/>
      <c r="L139" s="1055"/>
    </row>
    <row r="140" spans="2:12" ht="15.75" customHeight="1" x14ac:dyDescent="0.25">
      <c r="B140" s="917" t="s">
        <v>648</v>
      </c>
      <c r="C140" s="918"/>
      <c r="D140" s="918"/>
      <c r="E140" s="918"/>
      <c r="F140" s="918"/>
      <c r="G140" s="919"/>
      <c r="H140" s="917" t="s">
        <v>649</v>
      </c>
      <c r="I140" s="918"/>
      <c r="J140" s="918"/>
      <c r="K140" s="918"/>
      <c r="L140" s="919"/>
    </row>
    <row r="141" spans="2:12" x14ac:dyDescent="0.25">
      <c r="B141" s="917"/>
      <c r="C141" s="918"/>
      <c r="D141" s="918"/>
      <c r="E141" s="918"/>
      <c r="F141" s="918"/>
      <c r="G141" s="919"/>
      <c r="H141" s="917"/>
      <c r="I141" s="918"/>
      <c r="J141" s="918"/>
      <c r="K141" s="918"/>
      <c r="L141" s="919"/>
    </row>
    <row r="142" spans="2:12" x14ac:dyDescent="0.25">
      <c r="B142" s="917"/>
      <c r="C142" s="918"/>
      <c r="D142" s="918"/>
      <c r="E142" s="918"/>
      <c r="F142" s="918"/>
      <c r="G142" s="919"/>
      <c r="H142" s="917"/>
      <c r="I142" s="918"/>
      <c r="J142" s="918"/>
      <c r="K142" s="918"/>
      <c r="L142" s="919"/>
    </row>
    <row r="143" spans="2:12" x14ac:dyDescent="0.25">
      <c r="B143" s="917"/>
      <c r="C143" s="918"/>
      <c r="D143" s="918"/>
      <c r="E143" s="918"/>
      <c r="F143" s="918"/>
      <c r="G143" s="919"/>
      <c r="H143" s="917"/>
      <c r="I143" s="918"/>
      <c r="J143" s="918"/>
      <c r="K143" s="918"/>
      <c r="L143" s="919"/>
    </row>
    <row r="144" spans="2:12" x14ac:dyDescent="0.25">
      <c r="B144" s="917"/>
      <c r="C144" s="918"/>
      <c r="D144" s="918"/>
      <c r="E144" s="918"/>
      <c r="F144" s="918"/>
      <c r="G144" s="919"/>
      <c r="H144" s="917"/>
      <c r="I144" s="918"/>
      <c r="J144" s="918"/>
      <c r="K144" s="918"/>
      <c r="L144" s="919"/>
    </row>
    <row r="145" spans="2:12" x14ac:dyDescent="0.25">
      <c r="B145" s="917"/>
      <c r="C145" s="918"/>
      <c r="D145" s="918"/>
      <c r="E145" s="918"/>
      <c r="F145" s="918"/>
      <c r="G145" s="919"/>
      <c r="H145" s="917"/>
      <c r="I145" s="918"/>
      <c r="J145" s="918"/>
      <c r="K145" s="918"/>
      <c r="L145" s="919"/>
    </row>
    <row r="146" spans="2:12" x14ac:dyDescent="0.25">
      <c r="B146" s="917"/>
      <c r="C146" s="918"/>
      <c r="D146" s="918"/>
      <c r="E146" s="918"/>
      <c r="F146" s="918"/>
      <c r="G146" s="919"/>
      <c r="H146" s="917"/>
      <c r="I146" s="918"/>
      <c r="J146" s="918"/>
      <c r="K146" s="918"/>
      <c r="L146" s="919"/>
    </row>
    <row r="147" spans="2:12" x14ac:dyDescent="0.25">
      <c r="B147" s="917"/>
      <c r="C147" s="918"/>
      <c r="D147" s="918"/>
      <c r="E147" s="918"/>
      <c r="F147" s="918"/>
      <c r="G147" s="919"/>
      <c r="H147" s="917"/>
      <c r="I147" s="918"/>
      <c r="J147" s="918"/>
      <c r="K147" s="918"/>
      <c r="L147" s="919"/>
    </row>
    <row r="148" spans="2:12" x14ac:dyDescent="0.25">
      <c r="B148" s="917"/>
      <c r="C148" s="918"/>
      <c r="D148" s="918"/>
      <c r="E148" s="918"/>
      <c r="F148" s="918"/>
      <c r="G148" s="919"/>
      <c r="H148" s="917"/>
      <c r="I148" s="918"/>
      <c r="J148" s="918"/>
      <c r="K148" s="918"/>
      <c r="L148" s="919"/>
    </row>
    <row r="149" spans="2:12" x14ac:dyDescent="0.25">
      <c r="B149" s="917"/>
      <c r="C149" s="918"/>
      <c r="D149" s="918"/>
      <c r="E149" s="918"/>
      <c r="F149" s="918"/>
      <c r="G149" s="919"/>
      <c r="H149" s="917"/>
      <c r="I149" s="918"/>
      <c r="J149" s="918"/>
      <c r="K149" s="918"/>
      <c r="L149" s="919"/>
    </row>
    <row r="150" spans="2:12" x14ac:dyDescent="0.25">
      <c r="B150" s="917"/>
      <c r="C150" s="918"/>
      <c r="D150" s="918"/>
      <c r="E150" s="918"/>
      <c r="F150" s="918"/>
      <c r="G150" s="919"/>
      <c r="H150" s="917"/>
      <c r="I150" s="918"/>
      <c r="J150" s="918"/>
      <c r="K150" s="918"/>
      <c r="L150" s="919"/>
    </row>
    <row r="151" spans="2:12" x14ac:dyDescent="0.25">
      <c r="B151" s="917"/>
      <c r="C151" s="918"/>
      <c r="D151" s="918"/>
      <c r="E151" s="918"/>
      <c r="F151" s="918"/>
      <c r="G151" s="919"/>
      <c r="H151" s="917"/>
      <c r="I151" s="918"/>
      <c r="J151" s="918"/>
      <c r="K151" s="918"/>
      <c r="L151" s="919"/>
    </row>
    <row r="152" spans="2:12" x14ac:dyDescent="0.25">
      <c r="B152" s="917"/>
      <c r="C152" s="918"/>
      <c r="D152" s="918"/>
      <c r="E152" s="918"/>
      <c r="F152" s="918"/>
      <c r="G152" s="919"/>
      <c r="H152" s="917"/>
      <c r="I152" s="918"/>
      <c r="J152" s="918"/>
      <c r="K152" s="918"/>
      <c r="L152" s="919"/>
    </row>
    <row r="153" spans="2:12" x14ac:dyDescent="0.25">
      <c r="B153" s="917"/>
      <c r="C153" s="918"/>
      <c r="D153" s="918"/>
      <c r="E153" s="918"/>
      <c r="F153" s="918"/>
      <c r="G153" s="919"/>
      <c r="H153" s="917"/>
      <c r="I153" s="918"/>
      <c r="J153" s="918"/>
      <c r="K153" s="918"/>
      <c r="L153" s="919"/>
    </row>
    <row r="154" spans="2:12" x14ac:dyDescent="0.25">
      <c r="B154" s="1041">
        <v>17</v>
      </c>
      <c r="C154" s="1042"/>
      <c r="D154" s="1042"/>
      <c r="E154" s="1042"/>
      <c r="F154" s="1042"/>
      <c r="G154" s="1043"/>
      <c r="H154" s="1047">
        <v>18</v>
      </c>
      <c r="I154" s="1048"/>
      <c r="J154" s="1048"/>
      <c r="K154" s="1048"/>
      <c r="L154" s="1049"/>
    </row>
    <row r="155" spans="2:12" ht="18" customHeight="1" thickBot="1" x14ac:dyDescent="0.3">
      <c r="B155" s="1044"/>
      <c r="C155" s="1045"/>
      <c r="D155" s="1045"/>
      <c r="E155" s="1045"/>
      <c r="F155" s="1045"/>
      <c r="G155" s="1046"/>
      <c r="H155" s="1050"/>
      <c r="I155" s="1051"/>
      <c r="J155" s="1051"/>
      <c r="K155" s="1051"/>
      <c r="L155" s="1052"/>
    </row>
    <row r="156" spans="2:12" ht="15.75" customHeight="1" x14ac:dyDescent="0.25">
      <c r="B156" s="917" t="s">
        <v>648</v>
      </c>
      <c r="C156" s="918"/>
      <c r="D156" s="918"/>
      <c r="E156" s="918"/>
      <c r="F156" s="918"/>
      <c r="G156" s="919"/>
      <c r="H156" s="917" t="s">
        <v>649</v>
      </c>
      <c r="I156" s="918"/>
      <c r="J156" s="918"/>
      <c r="K156" s="918"/>
      <c r="L156" s="919"/>
    </row>
    <row r="157" spans="2:12" x14ac:dyDescent="0.25">
      <c r="B157" s="917"/>
      <c r="C157" s="918"/>
      <c r="D157" s="918"/>
      <c r="E157" s="918"/>
      <c r="F157" s="918"/>
      <c r="G157" s="919"/>
      <c r="H157" s="917"/>
      <c r="I157" s="918"/>
      <c r="J157" s="918"/>
      <c r="K157" s="918"/>
      <c r="L157" s="919"/>
    </row>
    <row r="158" spans="2:12" x14ac:dyDescent="0.25">
      <c r="B158" s="917"/>
      <c r="C158" s="918"/>
      <c r="D158" s="918"/>
      <c r="E158" s="918"/>
      <c r="F158" s="918"/>
      <c r="G158" s="919"/>
      <c r="H158" s="917"/>
      <c r="I158" s="918"/>
      <c r="J158" s="918"/>
      <c r="K158" s="918"/>
      <c r="L158" s="919"/>
    </row>
    <row r="159" spans="2:12" x14ac:dyDescent="0.25">
      <c r="B159" s="917"/>
      <c r="C159" s="918"/>
      <c r="D159" s="918"/>
      <c r="E159" s="918"/>
      <c r="F159" s="918"/>
      <c r="G159" s="919"/>
      <c r="H159" s="917"/>
      <c r="I159" s="918"/>
      <c r="J159" s="918"/>
      <c r="K159" s="918"/>
      <c r="L159" s="919"/>
    </row>
    <row r="160" spans="2:12" x14ac:dyDescent="0.25">
      <c r="B160" s="917"/>
      <c r="C160" s="918"/>
      <c r="D160" s="918"/>
      <c r="E160" s="918"/>
      <c r="F160" s="918"/>
      <c r="G160" s="919"/>
      <c r="H160" s="917"/>
      <c r="I160" s="918"/>
      <c r="J160" s="918"/>
      <c r="K160" s="918"/>
      <c r="L160" s="919"/>
    </row>
    <row r="161" spans="2:12" x14ac:dyDescent="0.25">
      <c r="B161" s="917"/>
      <c r="C161" s="918"/>
      <c r="D161" s="918"/>
      <c r="E161" s="918"/>
      <c r="F161" s="918"/>
      <c r="G161" s="919"/>
      <c r="H161" s="917"/>
      <c r="I161" s="918"/>
      <c r="J161" s="918"/>
      <c r="K161" s="918"/>
      <c r="L161" s="919"/>
    </row>
    <row r="162" spans="2:12" x14ac:dyDescent="0.25">
      <c r="B162" s="917"/>
      <c r="C162" s="918"/>
      <c r="D162" s="918"/>
      <c r="E162" s="918"/>
      <c r="F162" s="918"/>
      <c r="G162" s="919"/>
      <c r="H162" s="917"/>
      <c r="I162" s="918"/>
      <c r="J162" s="918"/>
      <c r="K162" s="918"/>
      <c r="L162" s="919"/>
    </row>
    <row r="163" spans="2:12" x14ac:dyDescent="0.25">
      <c r="B163" s="917"/>
      <c r="C163" s="918"/>
      <c r="D163" s="918"/>
      <c r="E163" s="918"/>
      <c r="F163" s="918"/>
      <c r="G163" s="919"/>
      <c r="H163" s="917"/>
      <c r="I163" s="918"/>
      <c r="J163" s="918"/>
      <c r="K163" s="918"/>
      <c r="L163" s="919"/>
    </row>
    <row r="164" spans="2:12" x14ac:dyDescent="0.25">
      <c r="B164" s="917"/>
      <c r="C164" s="918"/>
      <c r="D164" s="918"/>
      <c r="E164" s="918"/>
      <c r="F164" s="918"/>
      <c r="G164" s="919"/>
      <c r="H164" s="917"/>
      <c r="I164" s="918"/>
      <c r="J164" s="918"/>
      <c r="K164" s="918"/>
      <c r="L164" s="919"/>
    </row>
    <row r="165" spans="2:12" x14ac:dyDescent="0.25">
      <c r="B165" s="917"/>
      <c r="C165" s="918"/>
      <c r="D165" s="918"/>
      <c r="E165" s="918"/>
      <c r="F165" s="918"/>
      <c r="G165" s="919"/>
      <c r="H165" s="917"/>
      <c r="I165" s="918"/>
      <c r="J165" s="918"/>
      <c r="K165" s="918"/>
      <c r="L165" s="919"/>
    </row>
    <row r="166" spans="2:12" x14ac:dyDescent="0.25">
      <c r="B166" s="917"/>
      <c r="C166" s="918"/>
      <c r="D166" s="918"/>
      <c r="E166" s="918"/>
      <c r="F166" s="918"/>
      <c r="G166" s="919"/>
      <c r="H166" s="917"/>
      <c r="I166" s="918"/>
      <c r="J166" s="918"/>
      <c r="K166" s="918"/>
      <c r="L166" s="919"/>
    </row>
    <row r="167" spans="2:12" x14ac:dyDescent="0.25">
      <c r="B167" s="917"/>
      <c r="C167" s="918"/>
      <c r="D167" s="918"/>
      <c r="E167" s="918"/>
      <c r="F167" s="918"/>
      <c r="G167" s="919"/>
      <c r="H167" s="917"/>
      <c r="I167" s="918"/>
      <c r="J167" s="918"/>
      <c r="K167" s="918"/>
      <c r="L167" s="919"/>
    </row>
    <row r="168" spans="2:12" x14ac:dyDescent="0.25">
      <c r="B168" s="917"/>
      <c r="C168" s="918"/>
      <c r="D168" s="918"/>
      <c r="E168" s="918"/>
      <c r="F168" s="918"/>
      <c r="G168" s="919"/>
      <c r="H168" s="917"/>
      <c r="I168" s="918"/>
      <c r="J168" s="918"/>
      <c r="K168" s="918"/>
      <c r="L168" s="919"/>
    </row>
    <row r="169" spans="2:12" x14ac:dyDescent="0.25">
      <c r="B169" s="917"/>
      <c r="C169" s="918"/>
      <c r="D169" s="918"/>
      <c r="E169" s="918"/>
      <c r="F169" s="918"/>
      <c r="G169" s="919"/>
      <c r="H169" s="917"/>
      <c r="I169" s="918"/>
      <c r="J169" s="918"/>
      <c r="K169" s="918"/>
      <c r="L169" s="919"/>
    </row>
    <row r="170" spans="2:12" x14ac:dyDescent="0.25">
      <c r="B170" s="1041">
        <v>19</v>
      </c>
      <c r="C170" s="1042"/>
      <c r="D170" s="1042"/>
      <c r="E170" s="1042"/>
      <c r="F170" s="1042"/>
      <c r="G170" s="1043"/>
      <c r="H170" s="1047">
        <v>20</v>
      </c>
      <c r="I170" s="1048"/>
      <c r="J170" s="1048"/>
      <c r="K170" s="1048"/>
      <c r="L170" s="1049"/>
    </row>
    <row r="171" spans="2:12" ht="18" customHeight="1" thickBot="1" x14ac:dyDescent="0.3">
      <c r="B171" s="1044"/>
      <c r="C171" s="1045"/>
      <c r="D171" s="1045"/>
      <c r="E171" s="1045"/>
      <c r="F171" s="1045"/>
      <c r="G171" s="1046"/>
      <c r="H171" s="1050"/>
      <c r="I171" s="1051"/>
      <c r="J171" s="1051"/>
      <c r="K171" s="1051"/>
      <c r="L171" s="1052"/>
    </row>
    <row r="172" spans="2:12" ht="78.75" customHeight="1" thickBot="1" x14ac:dyDescent="0.3">
      <c r="B172" s="1053" t="s">
        <v>1054</v>
      </c>
      <c r="C172" s="1054"/>
      <c r="D172" s="1054"/>
      <c r="E172" s="1054"/>
      <c r="F172" s="1054"/>
      <c r="G172" s="1054"/>
      <c r="H172" s="1054"/>
      <c r="I172" s="1054"/>
      <c r="J172" s="1054"/>
      <c r="K172" s="1054"/>
      <c r="L172" s="1055"/>
    </row>
    <row r="173" spans="2:12" ht="15.75" customHeight="1" x14ac:dyDescent="0.25">
      <c r="B173" s="917" t="s">
        <v>648</v>
      </c>
      <c r="C173" s="918"/>
      <c r="D173" s="918"/>
      <c r="E173" s="918"/>
      <c r="F173" s="918"/>
      <c r="G173" s="919"/>
      <c r="H173" s="917" t="s">
        <v>649</v>
      </c>
      <c r="I173" s="918"/>
      <c r="J173" s="918"/>
      <c r="K173" s="918"/>
      <c r="L173" s="919"/>
    </row>
    <row r="174" spans="2:12" x14ac:dyDescent="0.25">
      <c r="B174" s="917"/>
      <c r="C174" s="918"/>
      <c r="D174" s="918"/>
      <c r="E174" s="918"/>
      <c r="F174" s="918"/>
      <c r="G174" s="919"/>
      <c r="H174" s="917"/>
      <c r="I174" s="918"/>
      <c r="J174" s="918"/>
      <c r="K174" s="918"/>
      <c r="L174" s="919"/>
    </row>
    <row r="175" spans="2:12" x14ac:dyDescent="0.25">
      <c r="B175" s="917"/>
      <c r="C175" s="918"/>
      <c r="D175" s="918"/>
      <c r="E175" s="918"/>
      <c r="F175" s="918"/>
      <c r="G175" s="919"/>
      <c r="H175" s="917"/>
      <c r="I175" s="918"/>
      <c r="J175" s="918"/>
      <c r="K175" s="918"/>
      <c r="L175" s="919"/>
    </row>
    <row r="176" spans="2:12" x14ac:dyDescent="0.25">
      <c r="B176" s="917"/>
      <c r="C176" s="918"/>
      <c r="D176" s="918"/>
      <c r="E176" s="918"/>
      <c r="F176" s="918"/>
      <c r="G176" s="919"/>
      <c r="H176" s="917"/>
      <c r="I176" s="918"/>
      <c r="J176" s="918"/>
      <c r="K176" s="918"/>
      <c r="L176" s="919"/>
    </row>
    <row r="177" spans="2:12" x14ac:dyDescent="0.25">
      <c r="B177" s="917"/>
      <c r="C177" s="918"/>
      <c r="D177" s="918"/>
      <c r="E177" s="918"/>
      <c r="F177" s="918"/>
      <c r="G177" s="919"/>
      <c r="H177" s="917"/>
      <c r="I177" s="918"/>
      <c r="J177" s="918"/>
      <c r="K177" s="918"/>
      <c r="L177" s="919"/>
    </row>
    <row r="178" spans="2:12" x14ac:dyDescent="0.25">
      <c r="B178" s="917"/>
      <c r="C178" s="918"/>
      <c r="D178" s="918"/>
      <c r="E178" s="918"/>
      <c r="F178" s="918"/>
      <c r="G178" s="919"/>
      <c r="H178" s="917"/>
      <c r="I178" s="918"/>
      <c r="J178" s="918"/>
      <c r="K178" s="918"/>
      <c r="L178" s="919"/>
    </row>
    <row r="179" spans="2:12" x14ac:dyDescent="0.25">
      <c r="B179" s="917"/>
      <c r="C179" s="918"/>
      <c r="D179" s="918"/>
      <c r="E179" s="918"/>
      <c r="F179" s="918"/>
      <c r="G179" s="919"/>
      <c r="H179" s="917"/>
      <c r="I179" s="918"/>
      <c r="J179" s="918"/>
      <c r="K179" s="918"/>
      <c r="L179" s="919"/>
    </row>
    <row r="180" spans="2:12" x14ac:dyDescent="0.25">
      <c r="B180" s="917"/>
      <c r="C180" s="918"/>
      <c r="D180" s="918"/>
      <c r="E180" s="918"/>
      <c r="F180" s="918"/>
      <c r="G180" s="919"/>
      <c r="H180" s="917"/>
      <c r="I180" s="918"/>
      <c r="J180" s="918"/>
      <c r="K180" s="918"/>
      <c r="L180" s="919"/>
    </row>
    <row r="181" spans="2:12" x14ac:dyDescent="0.25">
      <c r="B181" s="917"/>
      <c r="C181" s="918"/>
      <c r="D181" s="918"/>
      <c r="E181" s="918"/>
      <c r="F181" s="918"/>
      <c r="G181" s="919"/>
      <c r="H181" s="917"/>
      <c r="I181" s="918"/>
      <c r="J181" s="918"/>
      <c r="K181" s="918"/>
      <c r="L181" s="919"/>
    </row>
    <row r="182" spans="2:12" x14ac:dyDescent="0.25">
      <c r="B182" s="917"/>
      <c r="C182" s="918"/>
      <c r="D182" s="918"/>
      <c r="E182" s="918"/>
      <c r="F182" s="918"/>
      <c r="G182" s="919"/>
      <c r="H182" s="917"/>
      <c r="I182" s="918"/>
      <c r="J182" s="918"/>
      <c r="K182" s="918"/>
      <c r="L182" s="919"/>
    </row>
    <row r="183" spans="2:12" x14ac:dyDescent="0.25">
      <c r="B183" s="917"/>
      <c r="C183" s="918"/>
      <c r="D183" s="918"/>
      <c r="E183" s="918"/>
      <c r="F183" s="918"/>
      <c r="G183" s="919"/>
      <c r="H183" s="917"/>
      <c r="I183" s="918"/>
      <c r="J183" s="918"/>
      <c r="K183" s="918"/>
      <c r="L183" s="919"/>
    </row>
    <row r="184" spans="2:12" x14ac:dyDescent="0.25">
      <c r="B184" s="917"/>
      <c r="C184" s="918"/>
      <c r="D184" s="918"/>
      <c r="E184" s="918"/>
      <c r="F184" s="918"/>
      <c r="G184" s="919"/>
      <c r="H184" s="917"/>
      <c r="I184" s="918"/>
      <c r="J184" s="918"/>
      <c r="K184" s="918"/>
      <c r="L184" s="919"/>
    </row>
    <row r="185" spans="2:12" x14ac:dyDescent="0.25">
      <c r="B185" s="917"/>
      <c r="C185" s="918"/>
      <c r="D185" s="918"/>
      <c r="E185" s="918"/>
      <c r="F185" s="918"/>
      <c r="G185" s="919"/>
      <c r="H185" s="917"/>
      <c r="I185" s="918"/>
      <c r="J185" s="918"/>
      <c r="K185" s="918"/>
      <c r="L185" s="919"/>
    </row>
    <row r="186" spans="2:12" x14ac:dyDescent="0.25">
      <c r="B186" s="917"/>
      <c r="C186" s="918"/>
      <c r="D186" s="918"/>
      <c r="E186" s="918"/>
      <c r="F186" s="918"/>
      <c r="G186" s="919"/>
      <c r="H186" s="917"/>
      <c r="I186" s="918"/>
      <c r="J186" s="918"/>
      <c r="K186" s="918"/>
      <c r="L186" s="919"/>
    </row>
    <row r="187" spans="2:12" x14ac:dyDescent="0.25">
      <c r="B187" s="1041">
        <v>21</v>
      </c>
      <c r="C187" s="1042"/>
      <c r="D187" s="1042"/>
      <c r="E187" s="1042"/>
      <c r="F187" s="1042"/>
      <c r="G187" s="1043"/>
      <c r="H187" s="1047">
        <v>22</v>
      </c>
      <c r="I187" s="1048"/>
      <c r="J187" s="1048"/>
      <c r="K187" s="1048"/>
      <c r="L187" s="1049"/>
    </row>
    <row r="188" spans="2:12" ht="18" customHeight="1" thickBot="1" x14ac:dyDescent="0.3">
      <c r="B188" s="1044"/>
      <c r="C188" s="1045"/>
      <c r="D188" s="1045"/>
      <c r="E188" s="1045"/>
      <c r="F188" s="1045"/>
      <c r="G188" s="1046"/>
      <c r="H188" s="1050"/>
      <c r="I188" s="1051"/>
      <c r="J188" s="1051"/>
      <c r="K188" s="1051"/>
      <c r="L188" s="1052"/>
    </row>
    <row r="189" spans="2:12" ht="60.75" customHeight="1" thickBot="1" x14ac:dyDescent="0.3">
      <c r="B189" s="1053" t="s">
        <v>1055</v>
      </c>
      <c r="C189" s="1054"/>
      <c r="D189" s="1054"/>
      <c r="E189" s="1054"/>
      <c r="F189" s="1054"/>
      <c r="G189" s="1054"/>
      <c r="H189" s="1054"/>
      <c r="I189" s="1054"/>
      <c r="J189" s="1054"/>
      <c r="K189" s="1054"/>
      <c r="L189" s="1055"/>
    </row>
    <row r="190" spans="2:12" ht="30" customHeight="1" x14ac:dyDescent="0.25">
      <c r="B190" s="917" t="s">
        <v>648</v>
      </c>
      <c r="C190" s="918"/>
      <c r="D190" s="918"/>
      <c r="E190" s="918"/>
      <c r="F190" s="918"/>
      <c r="G190" s="919"/>
      <c r="H190" s="917" t="s">
        <v>649</v>
      </c>
      <c r="I190" s="918"/>
      <c r="J190" s="918"/>
      <c r="K190" s="918"/>
      <c r="L190" s="919"/>
    </row>
    <row r="191" spans="2:12" x14ac:dyDescent="0.25">
      <c r="B191" s="917"/>
      <c r="C191" s="918"/>
      <c r="D191" s="918"/>
      <c r="E191" s="918"/>
      <c r="F191" s="918"/>
      <c r="G191" s="919"/>
      <c r="H191" s="917"/>
      <c r="I191" s="918"/>
      <c r="J191" s="918"/>
      <c r="K191" s="918"/>
      <c r="L191" s="919"/>
    </row>
    <row r="192" spans="2:12" x14ac:dyDescent="0.25">
      <c r="B192" s="917"/>
      <c r="C192" s="918"/>
      <c r="D192" s="918"/>
      <c r="E192" s="918"/>
      <c r="F192" s="918"/>
      <c r="G192" s="919"/>
      <c r="H192" s="917"/>
      <c r="I192" s="918"/>
      <c r="J192" s="918"/>
      <c r="K192" s="918"/>
      <c r="L192" s="919"/>
    </row>
    <row r="193" spans="2:19" x14ac:dyDescent="0.25">
      <c r="B193" s="917"/>
      <c r="C193" s="918"/>
      <c r="D193" s="918"/>
      <c r="E193" s="918"/>
      <c r="F193" s="918"/>
      <c r="G193" s="919"/>
      <c r="H193" s="917"/>
      <c r="I193" s="918"/>
      <c r="J193" s="918"/>
      <c r="K193" s="918"/>
      <c r="L193" s="919"/>
    </row>
    <row r="194" spans="2:19" x14ac:dyDescent="0.25">
      <c r="B194" s="917"/>
      <c r="C194" s="918"/>
      <c r="D194" s="918"/>
      <c r="E194" s="918"/>
      <c r="F194" s="918"/>
      <c r="G194" s="919"/>
      <c r="H194" s="917"/>
      <c r="I194" s="918"/>
      <c r="J194" s="918"/>
      <c r="K194" s="918"/>
      <c r="L194" s="919"/>
    </row>
    <row r="195" spans="2:19" x14ac:dyDescent="0.25">
      <c r="B195" s="917"/>
      <c r="C195" s="918"/>
      <c r="D195" s="918"/>
      <c r="E195" s="918"/>
      <c r="F195" s="918"/>
      <c r="G195" s="919"/>
      <c r="H195" s="917"/>
      <c r="I195" s="918"/>
      <c r="J195" s="918"/>
      <c r="K195" s="918"/>
      <c r="L195" s="919"/>
    </row>
    <row r="196" spans="2:19" x14ac:dyDescent="0.25">
      <c r="B196" s="917"/>
      <c r="C196" s="918"/>
      <c r="D196" s="918"/>
      <c r="E196" s="918"/>
      <c r="F196" s="918"/>
      <c r="G196" s="919"/>
      <c r="H196" s="917"/>
      <c r="I196" s="918"/>
      <c r="J196" s="918"/>
      <c r="K196" s="918"/>
      <c r="L196" s="919"/>
    </row>
    <row r="197" spans="2:19" x14ac:dyDescent="0.25">
      <c r="B197" s="917"/>
      <c r="C197" s="918"/>
      <c r="D197" s="918"/>
      <c r="E197" s="918"/>
      <c r="F197" s="918"/>
      <c r="G197" s="919"/>
      <c r="H197" s="917"/>
      <c r="I197" s="918"/>
      <c r="J197" s="918"/>
      <c r="K197" s="918"/>
      <c r="L197" s="919"/>
    </row>
    <row r="198" spans="2:19" x14ac:dyDescent="0.25">
      <c r="B198" s="917"/>
      <c r="C198" s="918"/>
      <c r="D198" s="918"/>
      <c r="E198" s="918"/>
      <c r="F198" s="918"/>
      <c r="G198" s="919"/>
      <c r="H198" s="917"/>
      <c r="I198" s="918"/>
      <c r="J198" s="918"/>
      <c r="K198" s="918"/>
      <c r="L198" s="919"/>
    </row>
    <row r="199" spans="2:19" x14ac:dyDescent="0.25">
      <c r="B199" s="917"/>
      <c r="C199" s="918"/>
      <c r="D199" s="918"/>
      <c r="E199" s="918"/>
      <c r="F199" s="918"/>
      <c r="G199" s="919"/>
      <c r="H199" s="917"/>
      <c r="I199" s="918"/>
      <c r="J199" s="918"/>
      <c r="K199" s="918"/>
      <c r="L199" s="919"/>
    </row>
    <row r="200" spans="2:19" x14ac:dyDescent="0.25">
      <c r="B200" s="917"/>
      <c r="C200" s="918"/>
      <c r="D200" s="918"/>
      <c r="E200" s="918"/>
      <c r="F200" s="918"/>
      <c r="G200" s="919"/>
      <c r="H200" s="917"/>
      <c r="I200" s="918"/>
      <c r="J200" s="918"/>
      <c r="K200" s="918"/>
      <c r="L200" s="919"/>
      <c r="S200" s="184"/>
    </row>
    <row r="201" spans="2:19" x14ac:dyDescent="0.25">
      <c r="B201" s="917"/>
      <c r="C201" s="918"/>
      <c r="D201" s="918"/>
      <c r="E201" s="918"/>
      <c r="F201" s="918"/>
      <c r="G201" s="919"/>
      <c r="H201" s="917"/>
      <c r="I201" s="918"/>
      <c r="J201" s="918"/>
      <c r="K201" s="918"/>
      <c r="L201" s="919"/>
    </row>
    <row r="202" spans="2:19" x14ac:dyDescent="0.25">
      <c r="B202" s="917"/>
      <c r="C202" s="918"/>
      <c r="D202" s="918"/>
      <c r="E202" s="918"/>
      <c r="F202" s="918"/>
      <c r="G202" s="919"/>
      <c r="H202" s="917"/>
      <c r="I202" s="918"/>
      <c r="J202" s="918"/>
      <c r="K202" s="918"/>
      <c r="L202" s="919"/>
    </row>
    <row r="203" spans="2:19" x14ac:dyDescent="0.25">
      <c r="B203" s="917"/>
      <c r="C203" s="918"/>
      <c r="D203" s="918"/>
      <c r="E203" s="918"/>
      <c r="F203" s="918"/>
      <c r="G203" s="919"/>
      <c r="H203" s="917"/>
      <c r="I203" s="918"/>
      <c r="J203" s="918"/>
      <c r="K203" s="918"/>
      <c r="L203" s="919"/>
    </row>
    <row r="204" spans="2:19" x14ac:dyDescent="0.25">
      <c r="B204" s="1041">
        <v>23</v>
      </c>
      <c r="C204" s="1042"/>
      <c r="D204" s="1042"/>
      <c r="E204" s="1042"/>
      <c r="F204" s="1042"/>
      <c r="G204" s="1043"/>
      <c r="H204" s="1047">
        <v>24</v>
      </c>
      <c r="I204" s="1048"/>
      <c r="J204" s="1048"/>
      <c r="K204" s="1048"/>
      <c r="L204" s="1049"/>
    </row>
    <row r="205" spans="2:19" ht="18" customHeight="1" thickBot="1" x14ac:dyDescent="0.3">
      <c r="B205" s="1044"/>
      <c r="C205" s="1045"/>
      <c r="D205" s="1045"/>
      <c r="E205" s="1045"/>
      <c r="F205" s="1045"/>
      <c r="G205" s="1046"/>
      <c r="H205" s="1050"/>
      <c r="I205" s="1051"/>
      <c r="J205" s="1051"/>
      <c r="K205" s="1051"/>
      <c r="L205" s="1052"/>
    </row>
    <row r="206" spans="2:19" ht="50.25" customHeight="1" thickBot="1" x14ac:dyDescent="0.3">
      <c r="B206" s="1053" t="s">
        <v>1056</v>
      </c>
      <c r="C206" s="1054"/>
      <c r="D206" s="1054"/>
      <c r="E206" s="1054"/>
      <c r="F206" s="1054"/>
      <c r="G206" s="1054"/>
      <c r="H206" s="1054"/>
      <c r="I206" s="1054"/>
      <c r="J206" s="1054"/>
      <c r="K206" s="1054"/>
      <c r="L206" s="1055"/>
    </row>
    <row r="207" spans="2:19" ht="30" customHeight="1" x14ac:dyDescent="0.25">
      <c r="B207" s="917" t="s">
        <v>648</v>
      </c>
      <c r="C207" s="918"/>
      <c r="D207" s="918"/>
      <c r="E207" s="918"/>
      <c r="F207" s="918"/>
      <c r="G207" s="919"/>
      <c r="H207" s="917" t="s">
        <v>649</v>
      </c>
      <c r="I207" s="918"/>
      <c r="J207" s="918"/>
      <c r="K207" s="918"/>
      <c r="L207" s="919"/>
    </row>
    <row r="208" spans="2:19" x14ac:dyDescent="0.25">
      <c r="B208" s="917"/>
      <c r="C208" s="918"/>
      <c r="D208" s="918"/>
      <c r="E208" s="918"/>
      <c r="F208" s="918"/>
      <c r="G208" s="919"/>
      <c r="H208" s="917"/>
      <c r="I208" s="918"/>
      <c r="J208" s="918"/>
      <c r="K208" s="918"/>
      <c r="L208" s="919"/>
    </row>
    <row r="209" spans="2:19" x14ac:dyDescent="0.25">
      <c r="B209" s="917"/>
      <c r="C209" s="918"/>
      <c r="D209" s="918"/>
      <c r="E209" s="918"/>
      <c r="F209" s="918"/>
      <c r="G209" s="919"/>
      <c r="H209" s="917"/>
      <c r="I209" s="918"/>
      <c r="J209" s="918"/>
      <c r="K209" s="918"/>
      <c r="L209" s="919"/>
    </row>
    <row r="210" spans="2:19" x14ac:dyDescent="0.25">
      <c r="B210" s="917"/>
      <c r="C210" s="918"/>
      <c r="D210" s="918"/>
      <c r="E210" s="918"/>
      <c r="F210" s="918"/>
      <c r="G210" s="919"/>
      <c r="H210" s="917"/>
      <c r="I210" s="918"/>
      <c r="J210" s="918"/>
      <c r="K210" s="918"/>
      <c r="L210" s="919"/>
    </row>
    <row r="211" spans="2:19" x14ac:dyDescent="0.25">
      <c r="B211" s="917"/>
      <c r="C211" s="918"/>
      <c r="D211" s="918"/>
      <c r="E211" s="918"/>
      <c r="F211" s="918"/>
      <c r="G211" s="919"/>
      <c r="H211" s="917"/>
      <c r="I211" s="918"/>
      <c r="J211" s="918"/>
      <c r="K211" s="918"/>
      <c r="L211" s="919"/>
    </row>
    <row r="212" spans="2:19" x14ac:dyDescent="0.25">
      <c r="B212" s="917"/>
      <c r="C212" s="918"/>
      <c r="D212" s="918"/>
      <c r="E212" s="918"/>
      <c r="F212" s="918"/>
      <c r="G212" s="919"/>
      <c r="H212" s="917"/>
      <c r="I212" s="918"/>
      <c r="J212" s="918"/>
      <c r="K212" s="918"/>
      <c r="L212" s="919"/>
    </row>
    <row r="213" spans="2:19" x14ac:dyDescent="0.25">
      <c r="B213" s="917"/>
      <c r="C213" s="918"/>
      <c r="D213" s="918"/>
      <c r="E213" s="918"/>
      <c r="F213" s="918"/>
      <c r="G213" s="919"/>
      <c r="H213" s="917"/>
      <c r="I213" s="918"/>
      <c r="J213" s="918"/>
      <c r="K213" s="918"/>
      <c r="L213" s="919"/>
    </row>
    <row r="214" spans="2:19" x14ac:dyDescent="0.25">
      <c r="B214" s="917"/>
      <c r="C214" s="918"/>
      <c r="D214" s="918"/>
      <c r="E214" s="918"/>
      <c r="F214" s="918"/>
      <c r="G214" s="919"/>
      <c r="H214" s="917"/>
      <c r="I214" s="918"/>
      <c r="J214" s="918"/>
      <c r="K214" s="918"/>
      <c r="L214" s="919"/>
    </row>
    <row r="215" spans="2:19" x14ac:dyDescent="0.25">
      <c r="B215" s="917"/>
      <c r="C215" s="918"/>
      <c r="D215" s="918"/>
      <c r="E215" s="918"/>
      <c r="F215" s="918"/>
      <c r="G215" s="919"/>
      <c r="H215" s="917"/>
      <c r="I215" s="918"/>
      <c r="J215" s="918"/>
      <c r="K215" s="918"/>
      <c r="L215" s="919"/>
    </row>
    <row r="216" spans="2:19" x14ac:dyDescent="0.25">
      <c r="B216" s="917"/>
      <c r="C216" s="918"/>
      <c r="D216" s="918"/>
      <c r="E216" s="918"/>
      <c r="F216" s="918"/>
      <c r="G216" s="919"/>
      <c r="H216" s="917"/>
      <c r="I216" s="918"/>
      <c r="J216" s="918"/>
      <c r="K216" s="918"/>
      <c r="L216" s="919"/>
    </row>
    <row r="217" spans="2:19" x14ac:dyDescent="0.25">
      <c r="B217" s="917"/>
      <c r="C217" s="918"/>
      <c r="D217" s="918"/>
      <c r="E217" s="918"/>
      <c r="F217" s="918"/>
      <c r="G217" s="919"/>
      <c r="H217" s="917"/>
      <c r="I217" s="918"/>
      <c r="J217" s="918"/>
      <c r="K217" s="918"/>
      <c r="L217" s="919"/>
      <c r="S217" s="184"/>
    </row>
    <row r="218" spans="2:19" x14ac:dyDescent="0.25">
      <c r="B218" s="917"/>
      <c r="C218" s="918"/>
      <c r="D218" s="918"/>
      <c r="E218" s="918"/>
      <c r="F218" s="918"/>
      <c r="G218" s="919"/>
      <c r="H218" s="917"/>
      <c r="I218" s="918"/>
      <c r="J218" s="918"/>
      <c r="K218" s="918"/>
      <c r="L218" s="919"/>
    </row>
    <row r="219" spans="2:19" x14ac:dyDescent="0.25">
      <c r="B219" s="917"/>
      <c r="C219" s="918"/>
      <c r="D219" s="918"/>
      <c r="E219" s="918"/>
      <c r="F219" s="918"/>
      <c r="G219" s="919"/>
      <c r="H219" s="917"/>
      <c r="I219" s="918"/>
      <c r="J219" s="918"/>
      <c r="K219" s="918"/>
      <c r="L219" s="919"/>
    </row>
    <row r="220" spans="2:19" x14ac:dyDescent="0.25">
      <c r="B220" s="917"/>
      <c r="C220" s="918"/>
      <c r="D220" s="918"/>
      <c r="E220" s="918"/>
      <c r="F220" s="918"/>
      <c r="G220" s="919"/>
      <c r="H220" s="917"/>
      <c r="I220" s="918"/>
      <c r="J220" s="918"/>
      <c r="K220" s="918"/>
      <c r="L220" s="919"/>
    </row>
    <row r="221" spans="2:19" x14ac:dyDescent="0.25">
      <c r="B221" s="1041">
        <v>25</v>
      </c>
      <c r="C221" s="1042"/>
      <c r="D221" s="1042"/>
      <c r="E221" s="1042"/>
      <c r="F221" s="1042"/>
      <c r="G221" s="1043"/>
      <c r="H221" s="1047">
        <v>26</v>
      </c>
      <c r="I221" s="1048"/>
      <c r="J221" s="1048"/>
      <c r="K221" s="1048"/>
      <c r="L221" s="1049"/>
    </row>
    <row r="222" spans="2:19" ht="18" customHeight="1" thickBot="1" x14ac:dyDescent="0.3">
      <c r="B222" s="1044"/>
      <c r="C222" s="1045"/>
      <c r="D222" s="1045"/>
      <c r="E222" s="1045"/>
      <c r="F222" s="1045"/>
      <c r="G222" s="1046"/>
      <c r="H222" s="1050"/>
      <c r="I222" s="1051"/>
      <c r="J222" s="1051"/>
      <c r="K222" s="1051"/>
      <c r="L222" s="1052"/>
    </row>
    <row r="223" spans="2:19" ht="67.5" customHeight="1" thickBot="1" x14ac:dyDescent="0.3">
      <c r="B223" s="1053" t="s">
        <v>1057</v>
      </c>
      <c r="C223" s="1054"/>
      <c r="D223" s="1054"/>
      <c r="E223" s="1054"/>
      <c r="F223" s="1054"/>
      <c r="G223" s="1054"/>
      <c r="H223" s="1054"/>
      <c r="I223" s="1054"/>
      <c r="J223" s="1054"/>
      <c r="K223" s="1054"/>
      <c r="L223" s="1055"/>
    </row>
  </sheetData>
  <mergeCells count="71">
    <mergeCell ref="B207:G220"/>
    <mergeCell ref="H207:L220"/>
    <mergeCell ref="B221:G222"/>
    <mergeCell ref="H221:L222"/>
    <mergeCell ref="B223:L223"/>
    <mergeCell ref="B206:L206"/>
    <mergeCell ref="B170:G171"/>
    <mergeCell ref="H170:L171"/>
    <mergeCell ref="B172:L172"/>
    <mergeCell ref="B173:G186"/>
    <mergeCell ref="H173:L186"/>
    <mergeCell ref="B187:G188"/>
    <mergeCell ref="H187:L188"/>
    <mergeCell ref="B189:L189"/>
    <mergeCell ref="B190:G203"/>
    <mergeCell ref="H190:L203"/>
    <mergeCell ref="B204:G205"/>
    <mergeCell ref="H204:L205"/>
    <mergeCell ref="B140:G153"/>
    <mergeCell ref="H140:L153"/>
    <mergeCell ref="B154:G155"/>
    <mergeCell ref="H154:L155"/>
    <mergeCell ref="B156:G169"/>
    <mergeCell ref="H156:L169"/>
    <mergeCell ref="B139:L139"/>
    <mergeCell ref="B103:G104"/>
    <mergeCell ref="H103:L104"/>
    <mergeCell ref="B105:L105"/>
    <mergeCell ref="B106:G119"/>
    <mergeCell ref="H106:L119"/>
    <mergeCell ref="B120:G121"/>
    <mergeCell ref="H120:L121"/>
    <mergeCell ref="B122:L122"/>
    <mergeCell ref="B123:G136"/>
    <mergeCell ref="H123:L136"/>
    <mergeCell ref="B137:G138"/>
    <mergeCell ref="H137:L138"/>
    <mergeCell ref="B89:G102"/>
    <mergeCell ref="H89:L102"/>
    <mergeCell ref="B54:G55"/>
    <mergeCell ref="H54:L55"/>
    <mergeCell ref="B56:G69"/>
    <mergeCell ref="H56:L69"/>
    <mergeCell ref="B70:G71"/>
    <mergeCell ref="H70:L71"/>
    <mergeCell ref="B72:L72"/>
    <mergeCell ref="B73:G86"/>
    <mergeCell ref="H73:L86"/>
    <mergeCell ref="B87:G88"/>
    <mergeCell ref="H87:L88"/>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255"/>
  <sheetViews>
    <sheetView view="pageBreakPreview" zoomScale="85" zoomScaleNormal="100" zoomScaleSheetLayoutView="85" zoomScalePageLayoutView="110" workbookViewId="0">
      <selection activeCell="N6" sqref="N6"/>
    </sheetView>
  </sheetViews>
  <sheetFormatPr baseColWidth="10" defaultColWidth="11.42578125" defaultRowHeight="15" x14ac:dyDescent="0.25"/>
  <cols>
    <col min="1" max="1" width="3.5703125" style="131" customWidth="1"/>
    <col min="2" max="2" width="4.7109375" style="131" customWidth="1"/>
    <col min="3" max="3" width="8.28515625" style="131" customWidth="1"/>
    <col min="4" max="4" width="8" style="131" customWidth="1"/>
    <col min="5" max="5" width="11.42578125" style="131"/>
    <col min="6" max="6" width="11.85546875" style="131" customWidth="1"/>
    <col min="7" max="7" width="16.28515625" style="131" customWidth="1"/>
    <col min="8" max="8" width="8.5703125" style="131" customWidth="1"/>
    <col min="9" max="9" width="22.42578125" style="131" customWidth="1"/>
    <col min="10" max="10" width="11.7109375" style="131" customWidth="1"/>
    <col min="11" max="11" width="13.42578125" style="131" customWidth="1"/>
    <col min="12" max="12" width="9.42578125" style="131" customWidth="1"/>
    <col min="13" max="13" width="11.42578125" style="131" hidden="1" customWidth="1"/>
    <col min="14" max="16384" width="11.42578125" style="131"/>
  </cols>
  <sheetData>
    <row r="1" spans="2:12" ht="27.75" customHeight="1" x14ac:dyDescent="0.25">
      <c r="B1" s="923" t="s">
        <v>386</v>
      </c>
      <c r="C1" s="924"/>
      <c r="D1" s="924"/>
      <c r="E1" s="924"/>
      <c r="F1" s="924"/>
      <c r="G1" s="924"/>
      <c r="H1" s="924"/>
      <c r="I1" s="924"/>
      <c r="J1" s="924"/>
      <c r="K1" s="924"/>
      <c r="L1" s="925"/>
    </row>
    <row r="2" spans="2:12" ht="11.25" customHeight="1" x14ac:dyDescent="0.25">
      <c r="B2" s="926"/>
      <c r="C2" s="927"/>
      <c r="D2" s="927"/>
      <c r="E2" s="927"/>
      <c r="F2" s="927"/>
      <c r="G2" s="927"/>
      <c r="H2" s="927"/>
      <c r="I2" s="927"/>
      <c r="J2" s="927"/>
      <c r="K2" s="927"/>
      <c r="L2" s="928"/>
    </row>
    <row r="3" spans="2:12" ht="24.95" customHeight="1" x14ac:dyDescent="0.25">
      <c r="B3" s="929" t="s">
        <v>434</v>
      </c>
      <c r="C3" s="930"/>
      <c r="D3" s="930"/>
      <c r="E3" s="931"/>
      <c r="F3" s="158">
        <v>43979</v>
      </c>
      <c r="G3" s="929" t="s">
        <v>435</v>
      </c>
      <c r="H3" s="930"/>
      <c r="I3" s="931"/>
      <c r="J3" s="949">
        <v>43985</v>
      </c>
      <c r="K3" s="930"/>
      <c r="L3" s="931"/>
    </row>
    <row r="4" spans="2:12" ht="24.95" customHeight="1" x14ac:dyDescent="0.25">
      <c r="B4" s="1035" t="s">
        <v>384</v>
      </c>
      <c r="C4" s="936"/>
      <c r="D4" s="936"/>
      <c r="E4" s="936"/>
      <c r="F4" s="936"/>
      <c r="G4" s="937"/>
      <c r="H4" s="1036" t="s">
        <v>730</v>
      </c>
      <c r="I4" s="1037"/>
      <c r="J4" s="165" t="s">
        <v>2</v>
      </c>
      <c r="K4" s="941" t="s">
        <v>0</v>
      </c>
      <c r="L4" s="942"/>
    </row>
    <row r="5" spans="2:12" ht="24.95" customHeight="1" x14ac:dyDescent="0.25">
      <c r="B5" s="159"/>
      <c r="C5" s="160"/>
      <c r="D5" s="160"/>
      <c r="E5" s="160"/>
      <c r="F5" s="160"/>
      <c r="G5" s="161"/>
      <c r="H5" s="1038" t="s">
        <v>731</v>
      </c>
      <c r="I5" s="1039"/>
      <c r="J5" s="165">
        <v>2</v>
      </c>
      <c r="K5" s="941" t="s">
        <v>436</v>
      </c>
      <c r="L5" s="942"/>
    </row>
    <row r="6" spans="2:12" ht="24.95" customHeight="1" thickBot="1" x14ac:dyDescent="0.3">
      <c r="B6" s="936" t="s">
        <v>867</v>
      </c>
      <c r="C6" s="936"/>
      <c r="D6" s="936"/>
      <c r="E6" s="936"/>
      <c r="F6" s="936"/>
      <c r="G6" s="936"/>
      <c r="H6" s="936"/>
      <c r="I6" s="936"/>
      <c r="J6" s="936"/>
      <c r="K6" s="936"/>
      <c r="L6" s="1040"/>
    </row>
    <row r="7" spans="2:12" x14ac:dyDescent="0.25">
      <c r="B7" s="920" t="s">
        <v>650</v>
      </c>
      <c r="C7" s="921"/>
      <c r="D7" s="921"/>
      <c r="E7" s="921"/>
      <c r="F7" s="921"/>
      <c r="G7" s="922"/>
      <c r="H7" s="920" t="s">
        <v>651</v>
      </c>
      <c r="I7" s="921"/>
      <c r="J7" s="921"/>
      <c r="K7" s="921"/>
      <c r="L7" s="922"/>
    </row>
    <row r="8" spans="2:12" x14ac:dyDescent="0.25">
      <c r="B8" s="917"/>
      <c r="C8" s="918"/>
      <c r="D8" s="918"/>
      <c r="E8" s="918"/>
      <c r="F8" s="918"/>
      <c r="G8" s="919"/>
      <c r="H8" s="917"/>
      <c r="I8" s="918"/>
      <c r="J8" s="918"/>
      <c r="K8" s="918"/>
      <c r="L8" s="919"/>
    </row>
    <row r="9" spans="2:12" x14ac:dyDescent="0.25">
      <c r="B9" s="917"/>
      <c r="C9" s="918"/>
      <c r="D9" s="918"/>
      <c r="E9" s="918"/>
      <c r="F9" s="918"/>
      <c r="G9" s="919"/>
      <c r="H9" s="917"/>
      <c r="I9" s="918"/>
      <c r="J9" s="918"/>
      <c r="K9" s="918"/>
      <c r="L9" s="919"/>
    </row>
    <row r="10" spans="2:12" x14ac:dyDescent="0.25">
      <c r="B10" s="917"/>
      <c r="C10" s="918"/>
      <c r="D10" s="918"/>
      <c r="E10" s="918"/>
      <c r="F10" s="918"/>
      <c r="G10" s="919"/>
      <c r="H10" s="917"/>
      <c r="I10" s="918"/>
      <c r="J10" s="918"/>
      <c r="K10" s="918"/>
      <c r="L10" s="919"/>
    </row>
    <row r="11" spans="2:12" x14ac:dyDescent="0.25">
      <c r="B11" s="917"/>
      <c r="C11" s="918"/>
      <c r="D11" s="918"/>
      <c r="E11" s="918"/>
      <c r="F11" s="918"/>
      <c r="G11" s="919"/>
      <c r="H11" s="917"/>
      <c r="I11" s="918"/>
      <c r="J11" s="918"/>
      <c r="K11" s="918"/>
      <c r="L11" s="919"/>
    </row>
    <row r="12" spans="2:12" x14ac:dyDescent="0.25">
      <c r="B12" s="917"/>
      <c r="C12" s="918"/>
      <c r="D12" s="918"/>
      <c r="E12" s="918"/>
      <c r="F12" s="918"/>
      <c r="G12" s="919"/>
      <c r="H12" s="917"/>
      <c r="I12" s="918"/>
      <c r="J12" s="918"/>
      <c r="K12" s="918"/>
      <c r="L12" s="919"/>
    </row>
    <row r="13" spans="2:12" x14ac:dyDescent="0.25">
      <c r="B13" s="917"/>
      <c r="C13" s="918"/>
      <c r="D13" s="918"/>
      <c r="E13" s="918"/>
      <c r="F13" s="918"/>
      <c r="G13" s="919"/>
      <c r="H13" s="917"/>
      <c r="I13" s="918"/>
      <c r="J13" s="918"/>
      <c r="K13" s="918"/>
      <c r="L13" s="919"/>
    </row>
    <row r="14" spans="2:12" x14ac:dyDescent="0.25">
      <c r="B14" s="917"/>
      <c r="C14" s="918"/>
      <c r="D14" s="918"/>
      <c r="E14" s="918"/>
      <c r="F14" s="918"/>
      <c r="G14" s="919"/>
      <c r="H14" s="917"/>
      <c r="I14" s="918"/>
      <c r="J14" s="918"/>
      <c r="K14" s="918"/>
      <c r="L14" s="919"/>
    </row>
    <row r="15" spans="2:12" x14ac:dyDescent="0.25">
      <c r="B15" s="917"/>
      <c r="C15" s="918"/>
      <c r="D15" s="918"/>
      <c r="E15" s="918"/>
      <c r="F15" s="918"/>
      <c r="G15" s="919"/>
      <c r="H15" s="917"/>
      <c r="I15" s="918"/>
      <c r="J15" s="918"/>
      <c r="K15" s="918"/>
      <c r="L15" s="919"/>
    </row>
    <row r="16" spans="2:12" x14ac:dyDescent="0.25">
      <c r="B16" s="917"/>
      <c r="C16" s="918"/>
      <c r="D16" s="918"/>
      <c r="E16" s="918"/>
      <c r="F16" s="918"/>
      <c r="G16" s="919"/>
      <c r="H16" s="917"/>
      <c r="I16" s="918"/>
      <c r="J16" s="918"/>
      <c r="K16" s="918"/>
      <c r="L16" s="919"/>
    </row>
    <row r="17" spans="2:12" x14ac:dyDescent="0.25">
      <c r="B17" s="917"/>
      <c r="C17" s="918"/>
      <c r="D17" s="918"/>
      <c r="E17" s="918"/>
      <c r="F17" s="918"/>
      <c r="G17" s="919"/>
      <c r="H17" s="917"/>
      <c r="I17" s="918"/>
      <c r="J17" s="918"/>
      <c r="K17" s="918"/>
      <c r="L17" s="919"/>
    </row>
    <row r="18" spans="2:12" x14ac:dyDescent="0.25">
      <c r="B18" s="917"/>
      <c r="C18" s="918"/>
      <c r="D18" s="918"/>
      <c r="E18" s="918"/>
      <c r="F18" s="918"/>
      <c r="G18" s="919"/>
      <c r="H18" s="917"/>
      <c r="I18" s="918"/>
      <c r="J18" s="918"/>
      <c r="K18" s="918"/>
      <c r="L18" s="919"/>
    </row>
    <row r="19" spans="2:12" x14ac:dyDescent="0.25">
      <c r="B19" s="917"/>
      <c r="C19" s="918"/>
      <c r="D19" s="918"/>
      <c r="E19" s="918"/>
      <c r="F19" s="918"/>
      <c r="G19" s="919"/>
      <c r="H19" s="917"/>
      <c r="I19" s="918"/>
      <c r="J19" s="918"/>
      <c r="K19" s="918"/>
      <c r="L19" s="919"/>
    </row>
    <row r="20" spans="2:12" x14ac:dyDescent="0.25">
      <c r="B20" s="917"/>
      <c r="C20" s="918"/>
      <c r="D20" s="918"/>
      <c r="E20" s="918"/>
      <c r="F20" s="918"/>
      <c r="G20" s="919"/>
      <c r="H20" s="917"/>
      <c r="I20" s="918"/>
      <c r="J20" s="918"/>
      <c r="K20" s="918"/>
      <c r="L20" s="919"/>
    </row>
    <row r="21" spans="2:12" ht="15" customHeight="1" x14ac:dyDescent="0.25">
      <c r="B21" s="1047">
        <v>1</v>
      </c>
      <c r="C21" s="1048"/>
      <c r="D21" s="1048"/>
      <c r="E21" s="1048"/>
      <c r="F21" s="1048"/>
      <c r="G21" s="1049"/>
      <c r="H21" s="1047">
        <v>2</v>
      </c>
      <c r="I21" s="1048"/>
      <c r="J21" s="1048"/>
      <c r="K21" s="1048"/>
      <c r="L21" s="1049"/>
    </row>
    <row r="22" spans="2:12" ht="15.75" thickBot="1" x14ac:dyDescent="0.3">
      <c r="B22" s="1050"/>
      <c r="C22" s="1051"/>
      <c r="D22" s="1051"/>
      <c r="E22" s="1051"/>
      <c r="F22" s="1051"/>
      <c r="G22" s="1052"/>
      <c r="H22" s="1050"/>
      <c r="I22" s="1051"/>
      <c r="J22" s="1051"/>
      <c r="K22" s="1051"/>
      <c r="L22" s="1052"/>
    </row>
    <row r="23" spans="2:12" x14ac:dyDescent="0.25">
      <c r="B23" s="920" t="s">
        <v>650</v>
      </c>
      <c r="C23" s="921"/>
      <c r="D23" s="921"/>
      <c r="E23" s="921"/>
      <c r="F23" s="921"/>
      <c r="G23" s="922"/>
      <c r="H23" s="920" t="s">
        <v>651</v>
      </c>
      <c r="I23" s="921"/>
      <c r="J23" s="921"/>
      <c r="K23" s="921"/>
      <c r="L23" s="922"/>
    </row>
    <row r="24" spans="2:12" x14ac:dyDescent="0.25">
      <c r="B24" s="917"/>
      <c r="C24" s="918"/>
      <c r="D24" s="918"/>
      <c r="E24" s="918"/>
      <c r="F24" s="918"/>
      <c r="G24" s="919"/>
      <c r="H24" s="917"/>
      <c r="I24" s="918"/>
      <c r="J24" s="918"/>
      <c r="K24" s="918"/>
      <c r="L24" s="919"/>
    </row>
    <row r="25" spans="2:12" x14ac:dyDescent="0.25">
      <c r="B25" s="917"/>
      <c r="C25" s="918"/>
      <c r="D25" s="918"/>
      <c r="E25" s="918"/>
      <c r="F25" s="918"/>
      <c r="G25" s="919"/>
      <c r="H25" s="917"/>
      <c r="I25" s="918"/>
      <c r="J25" s="918"/>
      <c r="K25" s="918"/>
      <c r="L25" s="919"/>
    </row>
    <row r="26" spans="2:12" x14ac:dyDescent="0.25">
      <c r="B26" s="917"/>
      <c r="C26" s="918"/>
      <c r="D26" s="918"/>
      <c r="E26" s="918"/>
      <c r="F26" s="918"/>
      <c r="G26" s="919"/>
      <c r="H26" s="917"/>
      <c r="I26" s="918"/>
      <c r="J26" s="918"/>
      <c r="K26" s="918"/>
      <c r="L26" s="919"/>
    </row>
    <row r="27" spans="2:12" x14ac:dyDescent="0.25">
      <c r="B27" s="917"/>
      <c r="C27" s="918"/>
      <c r="D27" s="918"/>
      <c r="E27" s="918"/>
      <c r="F27" s="918"/>
      <c r="G27" s="919"/>
      <c r="H27" s="917"/>
      <c r="I27" s="918"/>
      <c r="J27" s="918"/>
      <c r="K27" s="918"/>
      <c r="L27" s="919"/>
    </row>
    <row r="28" spans="2:12" x14ac:dyDescent="0.25">
      <c r="B28" s="917"/>
      <c r="C28" s="918"/>
      <c r="D28" s="918"/>
      <c r="E28" s="918"/>
      <c r="F28" s="918"/>
      <c r="G28" s="919"/>
      <c r="H28" s="917"/>
      <c r="I28" s="918"/>
      <c r="J28" s="918"/>
      <c r="K28" s="918"/>
      <c r="L28" s="919"/>
    </row>
    <row r="29" spans="2:12" x14ac:dyDescent="0.25">
      <c r="B29" s="917"/>
      <c r="C29" s="918"/>
      <c r="D29" s="918"/>
      <c r="E29" s="918"/>
      <c r="F29" s="918"/>
      <c r="G29" s="919"/>
      <c r="H29" s="917"/>
      <c r="I29" s="918"/>
      <c r="J29" s="918"/>
      <c r="K29" s="918"/>
      <c r="L29" s="919"/>
    </row>
    <row r="30" spans="2:12" x14ac:dyDescent="0.25">
      <c r="B30" s="917"/>
      <c r="C30" s="918"/>
      <c r="D30" s="918"/>
      <c r="E30" s="918"/>
      <c r="F30" s="918"/>
      <c r="G30" s="919"/>
      <c r="H30" s="917"/>
      <c r="I30" s="918"/>
      <c r="J30" s="918"/>
      <c r="K30" s="918"/>
      <c r="L30" s="919"/>
    </row>
    <row r="31" spans="2:12" x14ac:dyDescent="0.25">
      <c r="B31" s="917"/>
      <c r="C31" s="918"/>
      <c r="D31" s="918"/>
      <c r="E31" s="918"/>
      <c r="F31" s="918"/>
      <c r="G31" s="919"/>
      <c r="H31" s="917"/>
      <c r="I31" s="918"/>
      <c r="J31" s="918"/>
      <c r="K31" s="918"/>
      <c r="L31" s="919"/>
    </row>
    <row r="32" spans="2:12" x14ac:dyDescent="0.25">
      <c r="B32" s="917"/>
      <c r="C32" s="918"/>
      <c r="D32" s="918"/>
      <c r="E32" s="918"/>
      <c r="F32" s="918"/>
      <c r="G32" s="919"/>
      <c r="H32" s="917"/>
      <c r="I32" s="918"/>
      <c r="J32" s="918"/>
      <c r="K32" s="918"/>
      <c r="L32" s="919"/>
    </row>
    <row r="33" spans="2:12" x14ac:dyDescent="0.25">
      <c r="B33" s="917"/>
      <c r="C33" s="918"/>
      <c r="D33" s="918"/>
      <c r="E33" s="918"/>
      <c r="F33" s="918"/>
      <c r="G33" s="919"/>
      <c r="H33" s="917"/>
      <c r="I33" s="918"/>
      <c r="J33" s="918"/>
      <c r="K33" s="918"/>
      <c r="L33" s="919"/>
    </row>
    <row r="34" spans="2:12" x14ac:dyDescent="0.25">
      <c r="B34" s="917"/>
      <c r="C34" s="918"/>
      <c r="D34" s="918"/>
      <c r="E34" s="918"/>
      <c r="F34" s="918"/>
      <c r="G34" s="919"/>
      <c r="H34" s="917"/>
      <c r="I34" s="918"/>
      <c r="J34" s="918"/>
      <c r="K34" s="918"/>
      <c r="L34" s="919"/>
    </row>
    <row r="35" spans="2:12" x14ac:dyDescent="0.25">
      <c r="B35" s="917"/>
      <c r="C35" s="918"/>
      <c r="D35" s="918"/>
      <c r="E35" s="918"/>
      <c r="F35" s="918"/>
      <c r="G35" s="919"/>
      <c r="H35" s="917"/>
      <c r="I35" s="918"/>
      <c r="J35" s="918"/>
      <c r="K35" s="918"/>
      <c r="L35" s="919"/>
    </row>
    <row r="36" spans="2:12" x14ac:dyDescent="0.25">
      <c r="B36" s="917"/>
      <c r="C36" s="918"/>
      <c r="D36" s="918"/>
      <c r="E36" s="918"/>
      <c r="F36" s="918"/>
      <c r="G36" s="919"/>
      <c r="H36" s="917"/>
      <c r="I36" s="918"/>
      <c r="J36" s="918"/>
      <c r="K36" s="918"/>
      <c r="L36" s="919"/>
    </row>
    <row r="37" spans="2:12" ht="15" customHeight="1" x14ac:dyDescent="0.25">
      <c r="B37" s="1047">
        <v>3</v>
      </c>
      <c r="C37" s="1048"/>
      <c r="D37" s="1048"/>
      <c r="E37" s="1048"/>
      <c r="F37" s="1048"/>
      <c r="G37" s="1049"/>
      <c r="H37" s="1047">
        <v>4</v>
      </c>
      <c r="I37" s="1048"/>
      <c r="J37" s="1048"/>
      <c r="K37" s="1048"/>
      <c r="L37" s="1049"/>
    </row>
    <row r="38" spans="2:12" ht="15.75" thickBot="1" x14ac:dyDescent="0.3">
      <c r="B38" s="1050"/>
      <c r="C38" s="1051"/>
      <c r="D38" s="1051"/>
      <c r="E38" s="1051"/>
      <c r="F38" s="1051"/>
      <c r="G38" s="1052"/>
      <c r="H38" s="1050"/>
      <c r="I38" s="1051"/>
      <c r="J38" s="1051"/>
      <c r="K38" s="1051"/>
      <c r="L38" s="1052"/>
    </row>
    <row r="39" spans="2:12" x14ac:dyDescent="0.25">
      <c r="B39" s="920" t="s">
        <v>650</v>
      </c>
      <c r="C39" s="921"/>
      <c r="D39" s="921"/>
      <c r="E39" s="921"/>
      <c r="F39" s="921"/>
      <c r="G39" s="922"/>
      <c r="H39" s="920" t="s">
        <v>651</v>
      </c>
      <c r="I39" s="921"/>
      <c r="J39" s="921"/>
      <c r="K39" s="921"/>
      <c r="L39" s="922"/>
    </row>
    <row r="40" spans="2:12" x14ac:dyDescent="0.25">
      <c r="B40" s="917"/>
      <c r="C40" s="918"/>
      <c r="D40" s="918"/>
      <c r="E40" s="918"/>
      <c r="F40" s="918"/>
      <c r="G40" s="919"/>
      <c r="H40" s="917"/>
      <c r="I40" s="918"/>
      <c r="J40" s="918"/>
      <c r="K40" s="918"/>
      <c r="L40" s="919"/>
    </row>
    <row r="41" spans="2:12" x14ac:dyDescent="0.25">
      <c r="B41" s="917"/>
      <c r="C41" s="918"/>
      <c r="D41" s="918"/>
      <c r="E41" s="918"/>
      <c r="F41" s="918"/>
      <c r="G41" s="919"/>
      <c r="H41" s="917"/>
      <c r="I41" s="918"/>
      <c r="J41" s="918"/>
      <c r="K41" s="918"/>
      <c r="L41" s="919"/>
    </row>
    <row r="42" spans="2:12" x14ac:dyDescent="0.25">
      <c r="B42" s="917"/>
      <c r="C42" s="918"/>
      <c r="D42" s="918"/>
      <c r="E42" s="918"/>
      <c r="F42" s="918"/>
      <c r="G42" s="919"/>
      <c r="H42" s="917"/>
      <c r="I42" s="918"/>
      <c r="J42" s="918"/>
      <c r="K42" s="918"/>
      <c r="L42" s="919"/>
    </row>
    <row r="43" spans="2:12" x14ac:dyDescent="0.25">
      <c r="B43" s="917"/>
      <c r="C43" s="918"/>
      <c r="D43" s="918"/>
      <c r="E43" s="918"/>
      <c r="F43" s="918"/>
      <c r="G43" s="919"/>
      <c r="H43" s="917"/>
      <c r="I43" s="918"/>
      <c r="J43" s="918"/>
      <c r="K43" s="918"/>
      <c r="L43" s="919"/>
    </row>
    <row r="44" spans="2:12" x14ac:dyDescent="0.25">
      <c r="B44" s="917"/>
      <c r="C44" s="918"/>
      <c r="D44" s="918"/>
      <c r="E44" s="918"/>
      <c r="F44" s="918"/>
      <c r="G44" s="919"/>
      <c r="H44" s="917"/>
      <c r="I44" s="918"/>
      <c r="J44" s="918"/>
      <c r="K44" s="918"/>
      <c r="L44" s="919"/>
    </row>
    <row r="45" spans="2:12" x14ac:dyDescent="0.25">
      <c r="B45" s="917"/>
      <c r="C45" s="918"/>
      <c r="D45" s="918"/>
      <c r="E45" s="918"/>
      <c r="F45" s="918"/>
      <c r="G45" s="919"/>
      <c r="H45" s="917"/>
      <c r="I45" s="918"/>
      <c r="J45" s="918"/>
      <c r="K45" s="918"/>
      <c r="L45" s="919"/>
    </row>
    <row r="46" spans="2:12" x14ac:dyDescent="0.25">
      <c r="B46" s="917"/>
      <c r="C46" s="918"/>
      <c r="D46" s="918"/>
      <c r="E46" s="918"/>
      <c r="F46" s="918"/>
      <c r="G46" s="919"/>
      <c r="H46" s="917"/>
      <c r="I46" s="918"/>
      <c r="J46" s="918"/>
      <c r="K46" s="918"/>
      <c r="L46" s="919"/>
    </row>
    <row r="47" spans="2:12" x14ac:dyDescent="0.25">
      <c r="B47" s="917"/>
      <c r="C47" s="918"/>
      <c r="D47" s="918"/>
      <c r="E47" s="918"/>
      <c r="F47" s="918"/>
      <c r="G47" s="919"/>
      <c r="H47" s="917"/>
      <c r="I47" s="918"/>
      <c r="J47" s="918"/>
      <c r="K47" s="918"/>
      <c r="L47" s="919"/>
    </row>
    <row r="48" spans="2:12" x14ac:dyDescent="0.25">
      <c r="B48" s="917"/>
      <c r="C48" s="918"/>
      <c r="D48" s="918"/>
      <c r="E48" s="918"/>
      <c r="F48" s="918"/>
      <c r="G48" s="919"/>
      <c r="H48" s="917"/>
      <c r="I48" s="918"/>
      <c r="J48" s="918"/>
      <c r="K48" s="918"/>
      <c r="L48" s="919"/>
    </row>
    <row r="49" spans="2:12" x14ac:dyDescent="0.25">
      <c r="B49" s="917"/>
      <c r="C49" s="918"/>
      <c r="D49" s="918"/>
      <c r="E49" s="918"/>
      <c r="F49" s="918"/>
      <c r="G49" s="919"/>
      <c r="H49" s="917"/>
      <c r="I49" s="918"/>
      <c r="J49" s="918"/>
      <c r="K49" s="918"/>
      <c r="L49" s="919"/>
    </row>
    <row r="50" spans="2:12" x14ac:dyDescent="0.25">
      <c r="B50" s="917"/>
      <c r="C50" s="918"/>
      <c r="D50" s="918"/>
      <c r="E50" s="918"/>
      <c r="F50" s="918"/>
      <c r="G50" s="919"/>
      <c r="H50" s="917"/>
      <c r="I50" s="918"/>
      <c r="J50" s="918"/>
      <c r="K50" s="918"/>
      <c r="L50" s="919"/>
    </row>
    <row r="51" spans="2:12" x14ac:dyDescent="0.25">
      <c r="B51" s="917"/>
      <c r="C51" s="918"/>
      <c r="D51" s="918"/>
      <c r="E51" s="918"/>
      <c r="F51" s="918"/>
      <c r="G51" s="919"/>
      <c r="H51" s="917"/>
      <c r="I51" s="918"/>
      <c r="J51" s="918"/>
      <c r="K51" s="918"/>
      <c r="L51" s="919"/>
    </row>
    <row r="52" spans="2:12" x14ac:dyDescent="0.25">
      <c r="B52" s="917"/>
      <c r="C52" s="918"/>
      <c r="D52" s="918"/>
      <c r="E52" s="918"/>
      <c r="F52" s="918"/>
      <c r="G52" s="919"/>
      <c r="H52" s="917"/>
      <c r="I52" s="918"/>
      <c r="J52" s="918"/>
      <c r="K52" s="918"/>
      <c r="L52" s="919"/>
    </row>
    <row r="53" spans="2:12" ht="15" customHeight="1" x14ac:dyDescent="0.25">
      <c r="B53" s="1047">
        <v>5</v>
      </c>
      <c r="C53" s="1048"/>
      <c r="D53" s="1048"/>
      <c r="E53" s="1048"/>
      <c r="F53" s="1048"/>
      <c r="G53" s="1049"/>
      <c r="H53" s="1047">
        <v>6</v>
      </c>
      <c r="I53" s="1048"/>
      <c r="J53" s="1048"/>
      <c r="K53" s="1048"/>
      <c r="L53" s="1049"/>
    </row>
    <row r="54" spans="2:12" ht="15.75" thickBot="1" x14ac:dyDescent="0.3">
      <c r="B54" s="1050"/>
      <c r="C54" s="1051"/>
      <c r="D54" s="1051"/>
      <c r="E54" s="1051"/>
      <c r="F54" s="1051"/>
      <c r="G54" s="1052"/>
      <c r="H54" s="1050"/>
      <c r="I54" s="1051"/>
      <c r="J54" s="1051"/>
      <c r="K54" s="1051"/>
      <c r="L54" s="1052"/>
    </row>
    <row r="55" spans="2:12" ht="108.75" customHeight="1" thickBot="1" x14ac:dyDescent="0.3">
      <c r="B55" s="1056" t="s">
        <v>1058</v>
      </c>
      <c r="C55" s="1057"/>
      <c r="D55" s="1057"/>
      <c r="E55" s="1057"/>
      <c r="F55" s="1057"/>
      <c r="G55" s="1057"/>
      <c r="H55" s="1057"/>
      <c r="I55" s="1057"/>
      <c r="J55" s="1057"/>
      <c r="K55" s="1057"/>
      <c r="L55" s="1058"/>
    </row>
    <row r="56" spans="2:12" x14ac:dyDescent="0.25">
      <c r="B56" s="920" t="s">
        <v>650</v>
      </c>
      <c r="C56" s="921"/>
      <c r="D56" s="921"/>
      <c r="E56" s="921"/>
      <c r="F56" s="921"/>
      <c r="G56" s="922"/>
      <c r="H56" s="920" t="s">
        <v>651</v>
      </c>
      <c r="I56" s="921"/>
      <c r="J56" s="921"/>
      <c r="K56" s="921"/>
      <c r="L56" s="922"/>
    </row>
    <row r="57" spans="2:12" x14ac:dyDescent="0.25">
      <c r="B57" s="917"/>
      <c r="C57" s="918"/>
      <c r="D57" s="918"/>
      <c r="E57" s="918"/>
      <c r="F57" s="918"/>
      <c r="G57" s="919"/>
      <c r="H57" s="917"/>
      <c r="I57" s="918"/>
      <c r="J57" s="918"/>
      <c r="K57" s="918"/>
      <c r="L57" s="919"/>
    </row>
    <row r="58" spans="2:12" x14ac:dyDescent="0.25">
      <c r="B58" s="917"/>
      <c r="C58" s="918"/>
      <c r="D58" s="918"/>
      <c r="E58" s="918"/>
      <c r="F58" s="918"/>
      <c r="G58" s="919"/>
      <c r="H58" s="917"/>
      <c r="I58" s="918"/>
      <c r="J58" s="918"/>
      <c r="K58" s="918"/>
      <c r="L58" s="919"/>
    </row>
    <row r="59" spans="2:12" x14ac:dyDescent="0.25">
      <c r="B59" s="917"/>
      <c r="C59" s="918"/>
      <c r="D59" s="918"/>
      <c r="E59" s="918"/>
      <c r="F59" s="918"/>
      <c r="G59" s="919"/>
      <c r="H59" s="917"/>
      <c r="I59" s="918"/>
      <c r="J59" s="918"/>
      <c r="K59" s="918"/>
      <c r="L59" s="919"/>
    </row>
    <row r="60" spans="2:12" x14ac:dyDescent="0.25">
      <c r="B60" s="917"/>
      <c r="C60" s="918"/>
      <c r="D60" s="918"/>
      <c r="E60" s="918"/>
      <c r="F60" s="918"/>
      <c r="G60" s="919"/>
      <c r="H60" s="917"/>
      <c r="I60" s="918"/>
      <c r="J60" s="918"/>
      <c r="K60" s="918"/>
      <c r="L60" s="919"/>
    </row>
    <row r="61" spans="2:12" x14ac:dyDescent="0.25">
      <c r="B61" s="917"/>
      <c r="C61" s="918"/>
      <c r="D61" s="918"/>
      <c r="E61" s="918"/>
      <c r="F61" s="918"/>
      <c r="G61" s="919"/>
      <c r="H61" s="917"/>
      <c r="I61" s="918"/>
      <c r="J61" s="918"/>
      <c r="K61" s="918"/>
      <c r="L61" s="919"/>
    </row>
    <row r="62" spans="2:12" x14ac:dyDescent="0.25">
      <c r="B62" s="917"/>
      <c r="C62" s="918"/>
      <c r="D62" s="918"/>
      <c r="E62" s="918"/>
      <c r="F62" s="918"/>
      <c r="G62" s="919"/>
      <c r="H62" s="917"/>
      <c r="I62" s="918"/>
      <c r="J62" s="918"/>
      <c r="K62" s="918"/>
      <c r="L62" s="919"/>
    </row>
    <row r="63" spans="2:12" x14ac:dyDescent="0.25">
      <c r="B63" s="917"/>
      <c r="C63" s="918"/>
      <c r="D63" s="918"/>
      <c r="E63" s="918"/>
      <c r="F63" s="918"/>
      <c r="G63" s="919"/>
      <c r="H63" s="917"/>
      <c r="I63" s="918"/>
      <c r="J63" s="918"/>
      <c r="K63" s="918"/>
      <c r="L63" s="919"/>
    </row>
    <row r="64" spans="2:12" x14ac:dyDescent="0.25">
      <c r="B64" s="917"/>
      <c r="C64" s="918"/>
      <c r="D64" s="918"/>
      <c r="E64" s="918"/>
      <c r="F64" s="918"/>
      <c r="G64" s="919"/>
      <c r="H64" s="917"/>
      <c r="I64" s="918"/>
      <c r="J64" s="918"/>
      <c r="K64" s="918"/>
      <c r="L64" s="919"/>
    </row>
    <row r="65" spans="2:12" x14ac:dyDescent="0.25">
      <c r="B65" s="917"/>
      <c r="C65" s="918"/>
      <c r="D65" s="918"/>
      <c r="E65" s="918"/>
      <c r="F65" s="918"/>
      <c r="G65" s="919"/>
      <c r="H65" s="917"/>
      <c r="I65" s="918"/>
      <c r="J65" s="918"/>
      <c r="K65" s="918"/>
      <c r="L65" s="919"/>
    </row>
    <row r="66" spans="2:12" x14ac:dyDescent="0.25">
      <c r="B66" s="917"/>
      <c r="C66" s="918"/>
      <c r="D66" s="918"/>
      <c r="E66" s="918"/>
      <c r="F66" s="918"/>
      <c r="G66" s="919"/>
      <c r="H66" s="917"/>
      <c r="I66" s="918"/>
      <c r="J66" s="918"/>
      <c r="K66" s="918"/>
      <c r="L66" s="919"/>
    </row>
    <row r="67" spans="2:12" x14ac:dyDescent="0.25">
      <c r="B67" s="917"/>
      <c r="C67" s="918"/>
      <c r="D67" s="918"/>
      <c r="E67" s="918"/>
      <c r="F67" s="918"/>
      <c r="G67" s="919"/>
      <c r="H67" s="917"/>
      <c r="I67" s="918"/>
      <c r="J67" s="918"/>
      <c r="K67" s="918"/>
      <c r="L67" s="919"/>
    </row>
    <row r="68" spans="2:12" x14ac:dyDescent="0.25">
      <c r="B68" s="917"/>
      <c r="C68" s="918"/>
      <c r="D68" s="918"/>
      <c r="E68" s="918"/>
      <c r="F68" s="918"/>
      <c r="G68" s="919"/>
      <c r="H68" s="917"/>
      <c r="I68" s="918"/>
      <c r="J68" s="918"/>
      <c r="K68" s="918"/>
      <c r="L68" s="919"/>
    </row>
    <row r="69" spans="2:12" x14ac:dyDescent="0.25">
      <c r="B69" s="917"/>
      <c r="C69" s="918"/>
      <c r="D69" s="918"/>
      <c r="E69" s="918"/>
      <c r="F69" s="918"/>
      <c r="G69" s="919"/>
      <c r="H69" s="917"/>
      <c r="I69" s="918"/>
      <c r="J69" s="918"/>
      <c r="K69" s="918"/>
      <c r="L69" s="919"/>
    </row>
    <row r="70" spans="2:12" ht="15" customHeight="1" x14ac:dyDescent="0.25">
      <c r="B70" s="1047">
        <v>7</v>
      </c>
      <c r="C70" s="1048"/>
      <c r="D70" s="1048"/>
      <c r="E70" s="1048"/>
      <c r="F70" s="1048"/>
      <c r="G70" s="1049"/>
      <c r="H70" s="1047">
        <v>8</v>
      </c>
      <c r="I70" s="1048"/>
      <c r="J70" s="1048"/>
      <c r="K70" s="1048"/>
      <c r="L70" s="1049"/>
    </row>
    <row r="71" spans="2:12" ht="15.75" thickBot="1" x14ac:dyDescent="0.3">
      <c r="B71" s="1050"/>
      <c r="C71" s="1051"/>
      <c r="D71" s="1051"/>
      <c r="E71" s="1051"/>
      <c r="F71" s="1051"/>
      <c r="G71" s="1052"/>
      <c r="H71" s="1050"/>
      <c r="I71" s="1051"/>
      <c r="J71" s="1051"/>
      <c r="K71" s="1051"/>
      <c r="L71" s="1052"/>
    </row>
    <row r="72" spans="2:12" ht="57.75" customHeight="1" thickBot="1" x14ac:dyDescent="0.3">
      <c r="B72" s="1056" t="s">
        <v>1059</v>
      </c>
      <c r="C72" s="1057"/>
      <c r="D72" s="1057"/>
      <c r="E72" s="1057"/>
      <c r="F72" s="1057"/>
      <c r="G72" s="1057"/>
      <c r="H72" s="1057"/>
      <c r="I72" s="1057"/>
      <c r="J72" s="1057"/>
      <c r="K72" s="1057"/>
      <c r="L72" s="1058"/>
    </row>
    <row r="73" spans="2:12" x14ac:dyDescent="0.25">
      <c r="B73" s="920" t="s">
        <v>650</v>
      </c>
      <c r="C73" s="921"/>
      <c r="D73" s="921"/>
      <c r="E73" s="921"/>
      <c r="F73" s="921"/>
      <c r="G73" s="922"/>
      <c r="H73" s="920" t="s">
        <v>651</v>
      </c>
      <c r="I73" s="921"/>
      <c r="J73" s="921"/>
      <c r="K73" s="921"/>
      <c r="L73" s="922"/>
    </row>
    <row r="74" spans="2:12" x14ac:dyDescent="0.25">
      <c r="B74" s="917"/>
      <c r="C74" s="918"/>
      <c r="D74" s="918"/>
      <c r="E74" s="918"/>
      <c r="F74" s="918"/>
      <c r="G74" s="919"/>
      <c r="H74" s="917"/>
      <c r="I74" s="918"/>
      <c r="J74" s="918"/>
      <c r="K74" s="918"/>
      <c r="L74" s="919"/>
    </row>
    <row r="75" spans="2:12" x14ac:dyDescent="0.25">
      <c r="B75" s="917"/>
      <c r="C75" s="918"/>
      <c r="D75" s="918"/>
      <c r="E75" s="918"/>
      <c r="F75" s="918"/>
      <c r="G75" s="919"/>
      <c r="H75" s="917"/>
      <c r="I75" s="918"/>
      <c r="J75" s="918"/>
      <c r="K75" s="918"/>
      <c r="L75" s="919"/>
    </row>
    <row r="76" spans="2:12" x14ac:dyDescent="0.25">
      <c r="B76" s="917"/>
      <c r="C76" s="918"/>
      <c r="D76" s="918"/>
      <c r="E76" s="918"/>
      <c r="F76" s="918"/>
      <c r="G76" s="919"/>
      <c r="H76" s="917"/>
      <c r="I76" s="918"/>
      <c r="J76" s="918"/>
      <c r="K76" s="918"/>
      <c r="L76" s="919"/>
    </row>
    <row r="77" spans="2:12" x14ac:dyDescent="0.25">
      <c r="B77" s="917"/>
      <c r="C77" s="918"/>
      <c r="D77" s="918"/>
      <c r="E77" s="918"/>
      <c r="F77" s="918"/>
      <c r="G77" s="919"/>
      <c r="H77" s="917"/>
      <c r="I77" s="918"/>
      <c r="J77" s="918"/>
      <c r="K77" s="918"/>
      <c r="L77" s="919"/>
    </row>
    <row r="78" spans="2:12" x14ac:dyDescent="0.25">
      <c r="B78" s="917"/>
      <c r="C78" s="918"/>
      <c r="D78" s="918"/>
      <c r="E78" s="918"/>
      <c r="F78" s="918"/>
      <c r="G78" s="919"/>
      <c r="H78" s="917"/>
      <c r="I78" s="918"/>
      <c r="J78" s="918"/>
      <c r="K78" s="918"/>
      <c r="L78" s="919"/>
    </row>
    <row r="79" spans="2:12" x14ac:dyDescent="0.25">
      <c r="B79" s="917"/>
      <c r="C79" s="918"/>
      <c r="D79" s="918"/>
      <c r="E79" s="918"/>
      <c r="F79" s="918"/>
      <c r="G79" s="919"/>
      <c r="H79" s="917"/>
      <c r="I79" s="918"/>
      <c r="J79" s="918"/>
      <c r="K79" s="918"/>
      <c r="L79" s="919"/>
    </row>
    <row r="80" spans="2:12" x14ac:dyDescent="0.25">
      <c r="B80" s="917"/>
      <c r="C80" s="918"/>
      <c r="D80" s="918"/>
      <c r="E80" s="918"/>
      <c r="F80" s="918"/>
      <c r="G80" s="919"/>
      <c r="H80" s="917"/>
      <c r="I80" s="918"/>
      <c r="J80" s="918"/>
      <c r="K80" s="918"/>
      <c r="L80" s="919"/>
    </row>
    <row r="81" spans="2:12" x14ac:dyDescent="0.25">
      <c r="B81" s="917"/>
      <c r="C81" s="918"/>
      <c r="D81" s="918"/>
      <c r="E81" s="918"/>
      <c r="F81" s="918"/>
      <c r="G81" s="919"/>
      <c r="H81" s="917"/>
      <c r="I81" s="918"/>
      <c r="J81" s="918"/>
      <c r="K81" s="918"/>
      <c r="L81" s="919"/>
    </row>
    <row r="82" spans="2:12" x14ac:dyDescent="0.25">
      <c r="B82" s="917"/>
      <c r="C82" s="918"/>
      <c r="D82" s="918"/>
      <c r="E82" s="918"/>
      <c r="F82" s="918"/>
      <c r="G82" s="919"/>
      <c r="H82" s="917"/>
      <c r="I82" s="918"/>
      <c r="J82" s="918"/>
      <c r="K82" s="918"/>
      <c r="L82" s="919"/>
    </row>
    <row r="83" spans="2:12" x14ac:dyDescent="0.25">
      <c r="B83" s="917"/>
      <c r="C83" s="918"/>
      <c r="D83" s="918"/>
      <c r="E83" s="918"/>
      <c r="F83" s="918"/>
      <c r="G83" s="919"/>
      <c r="H83" s="917"/>
      <c r="I83" s="918"/>
      <c r="J83" s="918"/>
      <c r="K83" s="918"/>
      <c r="L83" s="919"/>
    </row>
    <row r="84" spans="2:12" x14ac:dyDescent="0.25">
      <c r="B84" s="917"/>
      <c r="C84" s="918"/>
      <c r="D84" s="918"/>
      <c r="E84" s="918"/>
      <c r="F84" s="918"/>
      <c r="G84" s="919"/>
      <c r="H84" s="917"/>
      <c r="I84" s="918"/>
      <c r="J84" s="918"/>
      <c r="K84" s="918"/>
      <c r="L84" s="919"/>
    </row>
    <row r="85" spans="2:12" x14ac:dyDescent="0.25">
      <c r="B85" s="917"/>
      <c r="C85" s="918"/>
      <c r="D85" s="918"/>
      <c r="E85" s="918"/>
      <c r="F85" s="918"/>
      <c r="G85" s="919"/>
      <c r="H85" s="917"/>
      <c r="I85" s="918"/>
      <c r="J85" s="918"/>
      <c r="K85" s="918"/>
      <c r="L85" s="919"/>
    </row>
    <row r="86" spans="2:12" x14ac:dyDescent="0.25">
      <c r="B86" s="917"/>
      <c r="C86" s="918"/>
      <c r="D86" s="918"/>
      <c r="E86" s="918"/>
      <c r="F86" s="918"/>
      <c r="G86" s="919"/>
      <c r="H86" s="917"/>
      <c r="I86" s="918"/>
      <c r="J86" s="918"/>
      <c r="K86" s="918"/>
      <c r="L86" s="919"/>
    </row>
    <row r="87" spans="2:12" ht="15" customHeight="1" x14ac:dyDescent="0.25">
      <c r="B87" s="1047">
        <v>9</v>
      </c>
      <c r="C87" s="1048"/>
      <c r="D87" s="1048"/>
      <c r="E87" s="1048"/>
      <c r="F87" s="1048"/>
      <c r="G87" s="1049"/>
      <c r="H87" s="1047">
        <v>10</v>
      </c>
      <c r="I87" s="1048"/>
      <c r="J87" s="1048"/>
      <c r="K87" s="1048"/>
      <c r="L87" s="1049"/>
    </row>
    <row r="88" spans="2:12" ht="15.75" thickBot="1" x14ac:dyDescent="0.3">
      <c r="B88" s="1050"/>
      <c r="C88" s="1051"/>
      <c r="D88" s="1051"/>
      <c r="E88" s="1051"/>
      <c r="F88" s="1051"/>
      <c r="G88" s="1052"/>
      <c r="H88" s="1050"/>
      <c r="I88" s="1051"/>
      <c r="J88" s="1051"/>
      <c r="K88" s="1051"/>
      <c r="L88" s="1052"/>
    </row>
    <row r="89" spans="2:12" x14ac:dyDescent="0.25">
      <c r="B89" s="920" t="s">
        <v>650</v>
      </c>
      <c r="C89" s="921"/>
      <c r="D89" s="921"/>
      <c r="E89" s="921"/>
      <c r="F89" s="921"/>
      <c r="G89" s="922"/>
      <c r="H89" s="920" t="s">
        <v>651</v>
      </c>
      <c r="I89" s="921"/>
      <c r="J89" s="921"/>
      <c r="K89" s="921"/>
      <c r="L89" s="922"/>
    </row>
    <row r="90" spans="2:12" x14ac:dyDescent="0.25">
      <c r="B90" s="917"/>
      <c r="C90" s="918"/>
      <c r="D90" s="918"/>
      <c r="E90" s="918"/>
      <c r="F90" s="918"/>
      <c r="G90" s="919"/>
      <c r="H90" s="917"/>
      <c r="I90" s="918"/>
      <c r="J90" s="918"/>
      <c r="K90" s="918"/>
      <c r="L90" s="919"/>
    </row>
    <row r="91" spans="2:12" x14ac:dyDescent="0.25">
      <c r="B91" s="917"/>
      <c r="C91" s="918"/>
      <c r="D91" s="918"/>
      <c r="E91" s="918"/>
      <c r="F91" s="918"/>
      <c r="G91" s="919"/>
      <c r="H91" s="917"/>
      <c r="I91" s="918"/>
      <c r="J91" s="918"/>
      <c r="K91" s="918"/>
      <c r="L91" s="919"/>
    </row>
    <row r="92" spans="2:12" x14ac:dyDescent="0.25">
      <c r="B92" s="917"/>
      <c r="C92" s="918"/>
      <c r="D92" s="918"/>
      <c r="E92" s="918"/>
      <c r="F92" s="918"/>
      <c r="G92" s="919"/>
      <c r="H92" s="917"/>
      <c r="I92" s="918"/>
      <c r="J92" s="918"/>
      <c r="K92" s="918"/>
      <c r="L92" s="919"/>
    </row>
    <row r="93" spans="2:12" x14ac:dyDescent="0.25">
      <c r="B93" s="917"/>
      <c r="C93" s="918"/>
      <c r="D93" s="918"/>
      <c r="E93" s="918"/>
      <c r="F93" s="918"/>
      <c r="G93" s="919"/>
      <c r="H93" s="917"/>
      <c r="I93" s="918"/>
      <c r="J93" s="918"/>
      <c r="K93" s="918"/>
      <c r="L93" s="919"/>
    </row>
    <row r="94" spans="2:12" x14ac:dyDescent="0.25">
      <c r="B94" s="917"/>
      <c r="C94" s="918"/>
      <c r="D94" s="918"/>
      <c r="E94" s="918"/>
      <c r="F94" s="918"/>
      <c r="G94" s="919"/>
      <c r="H94" s="917"/>
      <c r="I94" s="918"/>
      <c r="J94" s="918"/>
      <c r="K94" s="918"/>
      <c r="L94" s="919"/>
    </row>
    <row r="95" spans="2:12" x14ac:dyDescent="0.25">
      <c r="B95" s="917"/>
      <c r="C95" s="918"/>
      <c r="D95" s="918"/>
      <c r="E95" s="918"/>
      <c r="F95" s="918"/>
      <c r="G95" s="919"/>
      <c r="H95" s="917"/>
      <c r="I95" s="918"/>
      <c r="J95" s="918"/>
      <c r="K95" s="918"/>
      <c r="L95" s="919"/>
    </row>
    <row r="96" spans="2:12" x14ac:dyDescent="0.25">
      <c r="B96" s="917"/>
      <c r="C96" s="918"/>
      <c r="D96" s="918"/>
      <c r="E96" s="918"/>
      <c r="F96" s="918"/>
      <c r="G96" s="919"/>
      <c r="H96" s="917"/>
      <c r="I96" s="918"/>
      <c r="J96" s="918"/>
      <c r="K96" s="918"/>
      <c r="L96" s="919"/>
    </row>
    <row r="97" spans="2:12" x14ac:dyDescent="0.25">
      <c r="B97" s="917"/>
      <c r="C97" s="918"/>
      <c r="D97" s="918"/>
      <c r="E97" s="918"/>
      <c r="F97" s="918"/>
      <c r="G97" s="919"/>
      <c r="H97" s="917"/>
      <c r="I97" s="918"/>
      <c r="J97" s="918"/>
      <c r="K97" s="918"/>
      <c r="L97" s="919"/>
    </row>
    <row r="98" spans="2:12" x14ac:dyDescent="0.25">
      <c r="B98" s="917"/>
      <c r="C98" s="918"/>
      <c r="D98" s="918"/>
      <c r="E98" s="918"/>
      <c r="F98" s="918"/>
      <c r="G98" s="919"/>
      <c r="H98" s="917"/>
      <c r="I98" s="918"/>
      <c r="J98" s="918"/>
      <c r="K98" s="918"/>
      <c r="L98" s="919"/>
    </row>
    <row r="99" spans="2:12" x14ac:dyDescent="0.25">
      <c r="B99" s="917"/>
      <c r="C99" s="918"/>
      <c r="D99" s="918"/>
      <c r="E99" s="918"/>
      <c r="F99" s="918"/>
      <c r="G99" s="919"/>
      <c r="H99" s="917"/>
      <c r="I99" s="918"/>
      <c r="J99" s="918"/>
      <c r="K99" s="918"/>
      <c r="L99" s="919"/>
    </row>
    <row r="100" spans="2:12" x14ac:dyDescent="0.25">
      <c r="B100" s="917"/>
      <c r="C100" s="918"/>
      <c r="D100" s="918"/>
      <c r="E100" s="918"/>
      <c r="F100" s="918"/>
      <c r="G100" s="919"/>
      <c r="H100" s="917"/>
      <c r="I100" s="918"/>
      <c r="J100" s="918"/>
      <c r="K100" s="918"/>
      <c r="L100" s="919"/>
    </row>
    <row r="101" spans="2:12" x14ac:dyDescent="0.25">
      <c r="B101" s="917"/>
      <c r="C101" s="918"/>
      <c r="D101" s="918"/>
      <c r="E101" s="918"/>
      <c r="F101" s="918"/>
      <c r="G101" s="919"/>
      <c r="H101" s="917"/>
      <c r="I101" s="918"/>
      <c r="J101" s="918"/>
      <c r="K101" s="918"/>
      <c r="L101" s="919"/>
    </row>
    <row r="102" spans="2:12" x14ac:dyDescent="0.25">
      <c r="B102" s="917"/>
      <c r="C102" s="918"/>
      <c r="D102" s="918"/>
      <c r="E102" s="918"/>
      <c r="F102" s="918"/>
      <c r="G102" s="919"/>
      <c r="H102" s="917"/>
      <c r="I102" s="918"/>
      <c r="J102" s="918"/>
      <c r="K102" s="918"/>
      <c r="L102" s="919"/>
    </row>
    <row r="103" spans="2:12" ht="15" customHeight="1" x14ac:dyDescent="0.25">
      <c r="B103" s="1047">
        <v>11</v>
      </c>
      <c r="C103" s="1048"/>
      <c r="D103" s="1048"/>
      <c r="E103" s="1048"/>
      <c r="F103" s="1048"/>
      <c r="G103" s="1049"/>
      <c r="H103" s="1047">
        <v>12</v>
      </c>
      <c r="I103" s="1048"/>
      <c r="J103" s="1048"/>
      <c r="K103" s="1048"/>
      <c r="L103" s="1049"/>
    </row>
    <row r="104" spans="2:12" ht="15.75" thickBot="1" x14ac:dyDescent="0.3">
      <c r="B104" s="1050"/>
      <c r="C104" s="1051"/>
      <c r="D104" s="1051"/>
      <c r="E104" s="1051"/>
      <c r="F104" s="1051"/>
      <c r="G104" s="1052"/>
      <c r="H104" s="1050"/>
      <c r="I104" s="1051"/>
      <c r="J104" s="1051"/>
      <c r="K104" s="1051"/>
      <c r="L104" s="1052"/>
    </row>
    <row r="105" spans="2:12" ht="36.75" customHeight="1" thickBot="1" x14ac:dyDescent="0.3">
      <c r="B105" s="1056" t="s">
        <v>1060</v>
      </c>
      <c r="C105" s="1057"/>
      <c r="D105" s="1057"/>
      <c r="E105" s="1057"/>
      <c r="F105" s="1057"/>
      <c r="G105" s="1057"/>
      <c r="H105" s="1057"/>
      <c r="I105" s="1057"/>
      <c r="J105" s="1057"/>
      <c r="K105" s="1057"/>
      <c r="L105" s="1058"/>
    </row>
    <row r="106" spans="2:12" x14ac:dyDescent="0.25">
      <c r="B106" s="920" t="s">
        <v>650</v>
      </c>
      <c r="C106" s="921"/>
      <c r="D106" s="921"/>
      <c r="E106" s="921"/>
      <c r="F106" s="921"/>
      <c r="G106" s="922"/>
      <c r="H106" s="920" t="s">
        <v>651</v>
      </c>
      <c r="I106" s="921"/>
      <c r="J106" s="921"/>
      <c r="K106" s="921"/>
      <c r="L106" s="922"/>
    </row>
    <row r="107" spans="2:12" x14ac:dyDescent="0.25">
      <c r="B107" s="917"/>
      <c r="C107" s="918"/>
      <c r="D107" s="918"/>
      <c r="E107" s="918"/>
      <c r="F107" s="918"/>
      <c r="G107" s="919"/>
      <c r="H107" s="917"/>
      <c r="I107" s="918"/>
      <c r="J107" s="918"/>
      <c r="K107" s="918"/>
      <c r="L107" s="919"/>
    </row>
    <row r="108" spans="2:12" x14ac:dyDescent="0.25">
      <c r="B108" s="917"/>
      <c r="C108" s="918"/>
      <c r="D108" s="918"/>
      <c r="E108" s="918"/>
      <c r="F108" s="918"/>
      <c r="G108" s="919"/>
      <c r="H108" s="917"/>
      <c r="I108" s="918"/>
      <c r="J108" s="918"/>
      <c r="K108" s="918"/>
      <c r="L108" s="919"/>
    </row>
    <row r="109" spans="2:12" x14ac:dyDescent="0.25">
      <c r="B109" s="917"/>
      <c r="C109" s="918"/>
      <c r="D109" s="918"/>
      <c r="E109" s="918"/>
      <c r="F109" s="918"/>
      <c r="G109" s="919"/>
      <c r="H109" s="917"/>
      <c r="I109" s="918"/>
      <c r="J109" s="918"/>
      <c r="K109" s="918"/>
      <c r="L109" s="919"/>
    </row>
    <row r="110" spans="2:12" x14ac:dyDescent="0.25">
      <c r="B110" s="917"/>
      <c r="C110" s="918"/>
      <c r="D110" s="918"/>
      <c r="E110" s="918"/>
      <c r="F110" s="918"/>
      <c r="G110" s="919"/>
      <c r="H110" s="917"/>
      <c r="I110" s="918"/>
      <c r="J110" s="918"/>
      <c r="K110" s="918"/>
      <c r="L110" s="919"/>
    </row>
    <row r="111" spans="2:12" x14ac:dyDescent="0.25">
      <c r="B111" s="917"/>
      <c r="C111" s="918"/>
      <c r="D111" s="918"/>
      <c r="E111" s="918"/>
      <c r="F111" s="918"/>
      <c r="G111" s="919"/>
      <c r="H111" s="917"/>
      <c r="I111" s="918"/>
      <c r="J111" s="918"/>
      <c r="K111" s="918"/>
      <c r="L111" s="919"/>
    </row>
    <row r="112" spans="2:12" x14ac:dyDescent="0.25">
      <c r="B112" s="917"/>
      <c r="C112" s="918"/>
      <c r="D112" s="918"/>
      <c r="E112" s="918"/>
      <c r="F112" s="918"/>
      <c r="G112" s="919"/>
      <c r="H112" s="917"/>
      <c r="I112" s="918"/>
      <c r="J112" s="918"/>
      <c r="K112" s="918"/>
      <c r="L112" s="919"/>
    </row>
    <row r="113" spans="2:12" x14ac:dyDescent="0.25">
      <c r="B113" s="917"/>
      <c r="C113" s="918"/>
      <c r="D113" s="918"/>
      <c r="E113" s="918"/>
      <c r="F113" s="918"/>
      <c r="G113" s="919"/>
      <c r="H113" s="917"/>
      <c r="I113" s="918"/>
      <c r="J113" s="918"/>
      <c r="K113" s="918"/>
      <c r="L113" s="919"/>
    </row>
    <row r="114" spans="2:12" x14ac:dyDescent="0.25">
      <c r="B114" s="917"/>
      <c r="C114" s="918"/>
      <c r="D114" s="918"/>
      <c r="E114" s="918"/>
      <c r="F114" s="918"/>
      <c r="G114" s="919"/>
      <c r="H114" s="917"/>
      <c r="I114" s="918"/>
      <c r="J114" s="918"/>
      <c r="K114" s="918"/>
      <c r="L114" s="919"/>
    </row>
    <row r="115" spans="2:12" x14ac:dyDescent="0.25">
      <c r="B115" s="917"/>
      <c r="C115" s="918"/>
      <c r="D115" s="918"/>
      <c r="E115" s="918"/>
      <c r="F115" s="918"/>
      <c r="G115" s="919"/>
      <c r="H115" s="917"/>
      <c r="I115" s="918"/>
      <c r="J115" s="918"/>
      <c r="K115" s="918"/>
      <c r="L115" s="919"/>
    </row>
    <row r="116" spans="2:12" x14ac:dyDescent="0.25">
      <c r="B116" s="917"/>
      <c r="C116" s="918"/>
      <c r="D116" s="918"/>
      <c r="E116" s="918"/>
      <c r="F116" s="918"/>
      <c r="G116" s="919"/>
      <c r="H116" s="917"/>
      <c r="I116" s="918"/>
      <c r="J116" s="918"/>
      <c r="K116" s="918"/>
      <c r="L116" s="919"/>
    </row>
    <row r="117" spans="2:12" x14ac:dyDescent="0.25">
      <c r="B117" s="917"/>
      <c r="C117" s="918"/>
      <c r="D117" s="918"/>
      <c r="E117" s="918"/>
      <c r="F117" s="918"/>
      <c r="G117" s="919"/>
      <c r="H117" s="917"/>
      <c r="I117" s="918"/>
      <c r="J117" s="918"/>
      <c r="K117" s="918"/>
      <c r="L117" s="919"/>
    </row>
    <row r="118" spans="2:12" x14ac:dyDescent="0.25">
      <c r="B118" s="917"/>
      <c r="C118" s="918"/>
      <c r="D118" s="918"/>
      <c r="E118" s="918"/>
      <c r="F118" s="918"/>
      <c r="G118" s="919"/>
      <c r="H118" s="917"/>
      <c r="I118" s="918"/>
      <c r="J118" s="918"/>
      <c r="K118" s="918"/>
      <c r="L118" s="919"/>
    </row>
    <row r="119" spans="2:12" x14ac:dyDescent="0.25">
      <c r="B119" s="917"/>
      <c r="C119" s="918"/>
      <c r="D119" s="918"/>
      <c r="E119" s="918"/>
      <c r="F119" s="918"/>
      <c r="G119" s="919"/>
      <c r="H119" s="917"/>
      <c r="I119" s="918"/>
      <c r="J119" s="918"/>
      <c r="K119" s="918"/>
      <c r="L119" s="919"/>
    </row>
    <row r="120" spans="2:12" ht="15" customHeight="1" x14ac:dyDescent="0.25">
      <c r="B120" s="1047">
        <v>13</v>
      </c>
      <c r="C120" s="1048"/>
      <c r="D120" s="1048"/>
      <c r="E120" s="1048"/>
      <c r="F120" s="1048"/>
      <c r="G120" s="1049"/>
      <c r="H120" s="1047">
        <v>14</v>
      </c>
      <c r="I120" s="1048"/>
      <c r="J120" s="1048"/>
      <c r="K120" s="1048"/>
      <c r="L120" s="1049"/>
    </row>
    <row r="121" spans="2:12" ht="15.75" thickBot="1" x14ac:dyDescent="0.3">
      <c r="B121" s="1050"/>
      <c r="C121" s="1051"/>
      <c r="D121" s="1051"/>
      <c r="E121" s="1051"/>
      <c r="F121" s="1051"/>
      <c r="G121" s="1052"/>
      <c r="H121" s="1050"/>
      <c r="I121" s="1051"/>
      <c r="J121" s="1051"/>
      <c r="K121" s="1051"/>
      <c r="L121" s="1052"/>
    </row>
    <row r="122" spans="2:12" x14ac:dyDescent="0.25">
      <c r="B122" s="920" t="s">
        <v>650</v>
      </c>
      <c r="C122" s="921"/>
      <c r="D122" s="921"/>
      <c r="E122" s="921"/>
      <c r="F122" s="921"/>
      <c r="G122" s="922"/>
      <c r="H122" s="920" t="s">
        <v>651</v>
      </c>
      <c r="I122" s="921"/>
      <c r="J122" s="921"/>
      <c r="K122" s="921"/>
      <c r="L122" s="922"/>
    </row>
    <row r="123" spans="2:12" x14ac:dyDescent="0.25">
      <c r="B123" s="917"/>
      <c r="C123" s="918"/>
      <c r="D123" s="918"/>
      <c r="E123" s="918"/>
      <c r="F123" s="918"/>
      <c r="G123" s="919"/>
      <c r="H123" s="917"/>
      <c r="I123" s="918"/>
      <c r="J123" s="918"/>
      <c r="K123" s="918"/>
      <c r="L123" s="919"/>
    </row>
    <row r="124" spans="2:12" x14ac:dyDescent="0.25">
      <c r="B124" s="917"/>
      <c r="C124" s="918"/>
      <c r="D124" s="918"/>
      <c r="E124" s="918"/>
      <c r="F124" s="918"/>
      <c r="G124" s="919"/>
      <c r="H124" s="917"/>
      <c r="I124" s="918"/>
      <c r="J124" s="918"/>
      <c r="K124" s="918"/>
      <c r="L124" s="919"/>
    </row>
    <row r="125" spans="2:12" x14ac:dyDescent="0.25">
      <c r="B125" s="917"/>
      <c r="C125" s="918"/>
      <c r="D125" s="918"/>
      <c r="E125" s="918"/>
      <c r="F125" s="918"/>
      <c r="G125" s="919"/>
      <c r="H125" s="917"/>
      <c r="I125" s="918"/>
      <c r="J125" s="918"/>
      <c r="K125" s="918"/>
      <c r="L125" s="919"/>
    </row>
    <row r="126" spans="2:12" x14ac:dyDescent="0.25">
      <c r="B126" s="917"/>
      <c r="C126" s="918"/>
      <c r="D126" s="918"/>
      <c r="E126" s="918"/>
      <c r="F126" s="918"/>
      <c r="G126" s="919"/>
      <c r="H126" s="917"/>
      <c r="I126" s="918"/>
      <c r="J126" s="918"/>
      <c r="K126" s="918"/>
      <c r="L126" s="919"/>
    </row>
    <row r="127" spans="2:12" x14ac:dyDescent="0.25">
      <c r="B127" s="917"/>
      <c r="C127" s="918"/>
      <c r="D127" s="918"/>
      <c r="E127" s="918"/>
      <c r="F127" s="918"/>
      <c r="G127" s="919"/>
      <c r="H127" s="917"/>
      <c r="I127" s="918"/>
      <c r="J127" s="918"/>
      <c r="K127" s="918"/>
      <c r="L127" s="919"/>
    </row>
    <row r="128" spans="2:12" x14ac:dyDescent="0.25">
      <c r="B128" s="917"/>
      <c r="C128" s="918"/>
      <c r="D128" s="918"/>
      <c r="E128" s="918"/>
      <c r="F128" s="918"/>
      <c r="G128" s="919"/>
      <c r="H128" s="917"/>
      <c r="I128" s="918"/>
      <c r="J128" s="918"/>
      <c r="K128" s="918"/>
      <c r="L128" s="919"/>
    </row>
    <row r="129" spans="2:12" x14ac:dyDescent="0.25">
      <c r="B129" s="917"/>
      <c r="C129" s="918"/>
      <c r="D129" s="918"/>
      <c r="E129" s="918"/>
      <c r="F129" s="918"/>
      <c r="G129" s="919"/>
      <c r="H129" s="917"/>
      <c r="I129" s="918"/>
      <c r="J129" s="918"/>
      <c r="K129" s="918"/>
      <c r="L129" s="919"/>
    </row>
    <row r="130" spans="2:12" x14ac:dyDescent="0.25">
      <c r="B130" s="917"/>
      <c r="C130" s="918"/>
      <c r="D130" s="918"/>
      <c r="E130" s="918"/>
      <c r="F130" s="918"/>
      <c r="G130" s="919"/>
      <c r="H130" s="917"/>
      <c r="I130" s="918"/>
      <c r="J130" s="918"/>
      <c r="K130" s="918"/>
      <c r="L130" s="919"/>
    </row>
    <row r="131" spans="2:12" x14ac:dyDescent="0.25">
      <c r="B131" s="917"/>
      <c r="C131" s="918"/>
      <c r="D131" s="918"/>
      <c r="E131" s="918"/>
      <c r="F131" s="918"/>
      <c r="G131" s="919"/>
      <c r="H131" s="917"/>
      <c r="I131" s="918"/>
      <c r="J131" s="918"/>
      <c r="K131" s="918"/>
      <c r="L131" s="919"/>
    </row>
    <row r="132" spans="2:12" x14ac:dyDescent="0.25">
      <c r="B132" s="917"/>
      <c r="C132" s="918"/>
      <c r="D132" s="918"/>
      <c r="E132" s="918"/>
      <c r="F132" s="918"/>
      <c r="G132" s="919"/>
      <c r="H132" s="917"/>
      <c r="I132" s="918"/>
      <c r="J132" s="918"/>
      <c r="K132" s="918"/>
      <c r="L132" s="919"/>
    </row>
    <row r="133" spans="2:12" x14ac:dyDescent="0.25">
      <c r="B133" s="917"/>
      <c r="C133" s="918"/>
      <c r="D133" s="918"/>
      <c r="E133" s="918"/>
      <c r="F133" s="918"/>
      <c r="G133" s="919"/>
      <c r="H133" s="917"/>
      <c r="I133" s="918"/>
      <c r="J133" s="918"/>
      <c r="K133" s="918"/>
      <c r="L133" s="919"/>
    </row>
    <row r="134" spans="2:12" x14ac:dyDescent="0.25">
      <c r="B134" s="917"/>
      <c r="C134" s="918"/>
      <c r="D134" s="918"/>
      <c r="E134" s="918"/>
      <c r="F134" s="918"/>
      <c r="G134" s="919"/>
      <c r="H134" s="917"/>
      <c r="I134" s="918"/>
      <c r="J134" s="918"/>
      <c r="K134" s="918"/>
      <c r="L134" s="919"/>
    </row>
    <row r="135" spans="2:12" x14ac:dyDescent="0.25">
      <c r="B135" s="917"/>
      <c r="C135" s="918"/>
      <c r="D135" s="918"/>
      <c r="E135" s="918"/>
      <c r="F135" s="918"/>
      <c r="G135" s="919"/>
      <c r="H135" s="917"/>
      <c r="I135" s="918"/>
      <c r="J135" s="918"/>
      <c r="K135" s="918"/>
      <c r="L135" s="919"/>
    </row>
    <row r="136" spans="2:12" ht="15" customHeight="1" x14ac:dyDescent="0.25">
      <c r="B136" s="1047">
        <v>15</v>
      </c>
      <c r="C136" s="1048"/>
      <c r="D136" s="1048"/>
      <c r="E136" s="1048"/>
      <c r="F136" s="1048"/>
      <c r="G136" s="1049"/>
      <c r="H136" s="1047">
        <v>16</v>
      </c>
      <c r="I136" s="1048"/>
      <c r="J136" s="1048"/>
      <c r="K136" s="1048"/>
      <c r="L136" s="1049"/>
    </row>
    <row r="137" spans="2:12" ht="15.75" thickBot="1" x14ac:dyDescent="0.3">
      <c r="B137" s="1050"/>
      <c r="C137" s="1051"/>
      <c r="D137" s="1051"/>
      <c r="E137" s="1051"/>
      <c r="F137" s="1051"/>
      <c r="G137" s="1052"/>
      <c r="H137" s="1050"/>
      <c r="I137" s="1051"/>
      <c r="J137" s="1051"/>
      <c r="K137" s="1051"/>
      <c r="L137" s="1052"/>
    </row>
    <row r="138" spans="2:12" ht="108.75" customHeight="1" thickBot="1" x14ac:dyDescent="0.3">
      <c r="B138" s="1053" t="s">
        <v>1061</v>
      </c>
      <c r="C138" s="1054"/>
      <c r="D138" s="1054"/>
      <c r="E138" s="1054"/>
      <c r="F138" s="1054"/>
      <c r="G138" s="1054"/>
      <c r="H138" s="1054"/>
      <c r="I138" s="1054"/>
      <c r="J138" s="1054"/>
      <c r="K138" s="1054"/>
      <c r="L138" s="1055"/>
    </row>
    <row r="139" spans="2:12" x14ac:dyDescent="0.25">
      <c r="B139" s="920" t="s">
        <v>650</v>
      </c>
      <c r="C139" s="921"/>
      <c r="D139" s="921"/>
      <c r="E139" s="921"/>
      <c r="F139" s="921"/>
      <c r="G139" s="922"/>
      <c r="H139" s="920" t="s">
        <v>651</v>
      </c>
      <c r="I139" s="921"/>
      <c r="J139" s="921"/>
      <c r="K139" s="921"/>
      <c r="L139" s="922"/>
    </row>
    <row r="140" spans="2:12" x14ac:dyDescent="0.25">
      <c r="B140" s="917"/>
      <c r="C140" s="918"/>
      <c r="D140" s="918"/>
      <c r="E140" s="918"/>
      <c r="F140" s="918"/>
      <c r="G140" s="919"/>
      <c r="H140" s="917"/>
      <c r="I140" s="918"/>
      <c r="J140" s="918"/>
      <c r="K140" s="918"/>
      <c r="L140" s="919"/>
    </row>
    <row r="141" spans="2:12" x14ac:dyDescent="0.25">
      <c r="B141" s="917"/>
      <c r="C141" s="918"/>
      <c r="D141" s="918"/>
      <c r="E141" s="918"/>
      <c r="F141" s="918"/>
      <c r="G141" s="919"/>
      <c r="H141" s="917"/>
      <c r="I141" s="918"/>
      <c r="J141" s="918"/>
      <c r="K141" s="918"/>
      <c r="L141" s="919"/>
    </row>
    <row r="142" spans="2:12" x14ac:dyDescent="0.25">
      <c r="B142" s="917"/>
      <c r="C142" s="918"/>
      <c r="D142" s="918"/>
      <c r="E142" s="918"/>
      <c r="F142" s="918"/>
      <c r="G142" s="919"/>
      <c r="H142" s="917"/>
      <c r="I142" s="918"/>
      <c r="J142" s="918"/>
      <c r="K142" s="918"/>
      <c r="L142" s="919"/>
    </row>
    <row r="143" spans="2:12" x14ac:dyDescent="0.25">
      <c r="B143" s="917"/>
      <c r="C143" s="918"/>
      <c r="D143" s="918"/>
      <c r="E143" s="918"/>
      <c r="F143" s="918"/>
      <c r="G143" s="919"/>
      <c r="H143" s="917"/>
      <c r="I143" s="918"/>
      <c r="J143" s="918"/>
      <c r="K143" s="918"/>
      <c r="L143" s="919"/>
    </row>
    <row r="144" spans="2:12" x14ac:dyDescent="0.25">
      <c r="B144" s="917"/>
      <c r="C144" s="918"/>
      <c r="D144" s="918"/>
      <c r="E144" s="918"/>
      <c r="F144" s="918"/>
      <c r="G144" s="919"/>
      <c r="H144" s="917"/>
      <c r="I144" s="918"/>
      <c r="J144" s="918"/>
      <c r="K144" s="918"/>
      <c r="L144" s="919"/>
    </row>
    <row r="145" spans="2:12" x14ac:dyDescent="0.25">
      <c r="B145" s="917"/>
      <c r="C145" s="918"/>
      <c r="D145" s="918"/>
      <c r="E145" s="918"/>
      <c r="F145" s="918"/>
      <c r="G145" s="919"/>
      <c r="H145" s="917"/>
      <c r="I145" s="918"/>
      <c r="J145" s="918"/>
      <c r="K145" s="918"/>
      <c r="L145" s="919"/>
    </row>
    <row r="146" spans="2:12" x14ac:dyDescent="0.25">
      <c r="B146" s="917"/>
      <c r="C146" s="918"/>
      <c r="D146" s="918"/>
      <c r="E146" s="918"/>
      <c r="F146" s="918"/>
      <c r="G146" s="919"/>
      <c r="H146" s="917"/>
      <c r="I146" s="918"/>
      <c r="J146" s="918"/>
      <c r="K146" s="918"/>
      <c r="L146" s="919"/>
    </row>
    <row r="147" spans="2:12" x14ac:dyDescent="0.25">
      <c r="B147" s="917"/>
      <c r="C147" s="918"/>
      <c r="D147" s="918"/>
      <c r="E147" s="918"/>
      <c r="F147" s="918"/>
      <c r="G147" s="919"/>
      <c r="H147" s="917"/>
      <c r="I147" s="918"/>
      <c r="J147" s="918"/>
      <c r="K147" s="918"/>
      <c r="L147" s="919"/>
    </row>
    <row r="148" spans="2:12" x14ac:dyDescent="0.25">
      <c r="B148" s="917"/>
      <c r="C148" s="918"/>
      <c r="D148" s="918"/>
      <c r="E148" s="918"/>
      <c r="F148" s="918"/>
      <c r="G148" s="919"/>
      <c r="H148" s="917"/>
      <c r="I148" s="918"/>
      <c r="J148" s="918"/>
      <c r="K148" s="918"/>
      <c r="L148" s="919"/>
    </row>
    <row r="149" spans="2:12" x14ac:dyDescent="0.25">
      <c r="B149" s="917"/>
      <c r="C149" s="918"/>
      <c r="D149" s="918"/>
      <c r="E149" s="918"/>
      <c r="F149" s="918"/>
      <c r="G149" s="919"/>
      <c r="H149" s="917"/>
      <c r="I149" s="918"/>
      <c r="J149" s="918"/>
      <c r="K149" s="918"/>
      <c r="L149" s="919"/>
    </row>
    <row r="150" spans="2:12" x14ac:dyDescent="0.25">
      <c r="B150" s="917"/>
      <c r="C150" s="918"/>
      <c r="D150" s="918"/>
      <c r="E150" s="918"/>
      <c r="F150" s="918"/>
      <c r="G150" s="919"/>
      <c r="H150" s="917"/>
      <c r="I150" s="918"/>
      <c r="J150" s="918"/>
      <c r="K150" s="918"/>
      <c r="L150" s="919"/>
    </row>
    <row r="151" spans="2:12" x14ac:dyDescent="0.25">
      <c r="B151" s="917"/>
      <c r="C151" s="918"/>
      <c r="D151" s="918"/>
      <c r="E151" s="918"/>
      <c r="F151" s="918"/>
      <c r="G151" s="919"/>
      <c r="H151" s="917"/>
      <c r="I151" s="918"/>
      <c r="J151" s="918"/>
      <c r="K151" s="918"/>
      <c r="L151" s="919"/>
    </row>
    <row r="152" spans="2:12" x14ac:dyDescent="0.25">
      <c r="B152" s="917"/>
      <c r="C152" s="918"/>
      <c r="D152" s="918"/>
      <c r="E152" s="918"/>
      <c r="F152" s="918"/>
      <c r="G152" s="919"/>
      <c r="H152" s="917"/>
      <c r="I152" s="918"/>
      <c r="J152" s="918"/>
      <c r="K152" s="918"/>
      <c r="L152" s="919"/>
    </row>
    <row r="153" spans="2:12" ht="15" customHeight="1" x14ac:dyDescent="0.25">
      <c r="B153" s="1047">
        <v>17</v>
      </c>
      <c r="C153" s="1048"/>
      <c r="D153" s="1048"/>
      <c r="E153" s="1048"/>
      <c r="F153" s="1048"/>
      <c r="G153" s="1049"/>
      <c r="H153" s="1047">
        <v>18</v>
      </c>
      <c r="I153" s="1048"/>
      <c r="J153" s="1048"/>
      <c r="K153" s="1048"/>
      <c r="L153" s="1049"/>
    </row>
    <row r="154" spans="2:12" ht="15.75" thickBot="1" x14ac:dyDescent="0.3">
      <c r="B154" s="1050"/>
      <c r="C154" s="1051"/>
      <c r="D154" s="1051"/>
      <c r="E154" s="1051"/>
      <c r="F154" s="1051"/>
      <c r="G154" s="1052"/>
      <c r="H154" s="1050"/>
      <c r="I154" s="1051"/>
      <c r="J154" s="1051"/>
      <c r="K154" s="1051"/>
      <c r="L154" s="1052"/>
    </row>
    <row r="155" spans="2:12" ht="65.25" customHeight="1" thickBot="1" x14ac:dyDescent="0.3">
      <c r="B155" s="1056" t="s">
        <v>1056</v>
      </c>
      <c r="C155" s="1057"/>
      <c r="D155" s="1057"/>
      <c r="E155" s="1057"/>
      <c r="F155" s="1057"/>
      <c r="G155" s="1057"/>
      <c r="H155" s="1057"/>
      <c r="I155" s="1057"/>
      <c r="J155" s="1057"/>
      <c r="K155" s="1057"/>
      <c r="L155" s="1058"/>
    </row>
    <row r="156" spans="2:12" x14ac:dyDescent="0.25">
      <c r="B156" s="920" t="s">
        <v>650</v>
      </c>
      <c r="C156" s="921"/>
      <c r="D156" s="921"/>
      <c r="E156" s="921"/>
      <c r="F156" s="921"/>
      <c r="G156" s="922"/>
      <c r="H156" s="920" t="s">
        <v>651</v>
      </c>
      <c r="I156" s="921"/>
      <c r="J156" s="921"/>
      <c r="K156" s="921"/>
      <c r="L156" s="922"/>
    </row>
    <row r="157" spans="2:12" x14ac:dyDescent="0.25">
      <c r="B157" s="917"/>
      <c r="C157" s="918"/>
      <c r="D157" s="918"/>
      <c r="E157" s="918"/>
      <c r="F157" s="918"/>
      <c r="G157" s="919"/>
      <c r="H157" s="917"/>
      <c r="I157" s="918"/>
      <c r="J157" s="918"/>
      <c r="K157" s="918"/>
      <c r="L157" s="919"/>
    </row>
    <row r="158" spans="2:12" x14ac:dyDescent="0.25">
      <c r="B158" s="917"/>
      <c r="C158" s="918"/>
      <c r="D158" s="918"/>
      <c r="E158" s="918"/>
      <c r="F158" s="918"/>
      <c r="G158" s="919"/>
      <c r="H158" s="917"/>
      <c r="I158" s="918"/>
      <c r="J158" s="918"/>
      <c r="K158" s="918"/>
      <c r="L158" s="919"/>
    </row>
    <row r="159" spans="2:12" x14ac:dyDescent="0.25">
      <c r="B159" s="917"/>
      <c r="C159" s="918"/>
      <c r="D159" s="918"/>
      <c r="E159" s="918"/>
      <c r="F159" s="918"/>
      <c r="G159" s="919"/>
      <c r="H159" s="917"/>
      <c r="I159" s="918"/>
      <c r="J159" s="918"/>
      <c r="K159" s="918"/>
      <c r="L159" s="919"/>
    </row>
    <row r="160" spans="2:12" x14ac:dyDescent="0.25">
      <c r="B160" s="917"/>
      <c r="C160" s="918"/>
      <c r="D160" s="918"/>
      <c r="E160" s="918"/>
      <c r="F160" s="918"/>
      <c r="G160" s="919"/>
      <c r="H160" s="917"/>
      <c r="I160" s="918"/>
      <c r="J160" s="918"/>
      <c r="K160" s="918"/>
      <c r="L160" s="919"/>
    </row>
    <row r="161" spans="2:12" x14ac:dyDescent="0.25">
      <c r="B161" s="917"/>
      <c r="C161" s="918"/>
      <c r="D161" s="918"/>
      <c r="E161" s="918"/>
      <c r="F161" s="918"/>
      <c r="G161" s="919"/>
      <c r="H161" s="917"/>
      <c r="I161" s="918"/>
      <c r="J161" s="918"/>
      <c r="K161" s="918"/>
      <c r="L161" s="919"/>
    </row>
    <row r="162" spans="2:12" x14ac:dyDescent="0.25">
      <c r="B162" s="917"/>
      <c r="C162" s="918"/>
      <c r="D162" s="918"/>
      <c r="E162" s="918"/>
      <c r="F162" s="918"/>
      <c r="G162" s="919"/>
      <c r="H162" s="917"/>
      <c r="I162" s="918"/>
      <c r="J162" s="918"/>
      <c r="K162" s="918"/>
      <c r="L162" s="919"/>
    </row>
    <row r="163" spans="2:12" x14ac:dyDescent="0.25">
      <c r="B163" s="917"/>
      <c r="C163" s="918"/>
      <c r="D163" s="918"/>
      <c r="E163" s="918"/>
      <c r="F163" s="918"/>
      <c r="G163" s="919"/>
      <c r="H163" s="917"/>
      <c r="I163" s="918"/>
      <c r="J163" s="918"/>
      <c r="K163" s="918"/>
      <c r="L163" s="919"/>
    </row>
    <row r="164" spans="2:12" x14ac:dyDescent="0.25">
      <c r="B164" s="917"/>
      <c r="C164" s="918"/>
      <c r="D164" s="918"/>
      <c r="E164" s="918"/>
      <c r="F164" s="918"/>
      <c r="G164" s="919"/>
      <c r="H164" s="917"/>
      <c r="I164" s="918"/>
      <c r="J164" s="918"/>
      <c r="K164" s="918"/>
      <c r="L164" s="919"/>
    </row>
    <row r="165" spans="2:12" x14ac:dyDescent="0.25">
      <c r="B165" s="917"/>
      <c r="C165" s="918"/>
      <c r="D165" s="918"/>
      <c r="E165" s="918"/>
      <c r="F165" s="918"/>
      <c r="G165" s="919"/>
      <c r="H165" s="917"/>
      <c r="I165" s="918"/>
      <c r="J165" s="918"/>
      <c r="K165" s="918"/>
      <c r="L165" s="919"/>
    </row>
    <row r="166" spans="2:12" x14ac:dyDescent="0.25">
      <c r="B166" s="917"/>
      <c r="C166" s="918"/>
      <c r="D166" s="918"/>
      <c r="E166" s="918"/>
      <c r="F166" s="918"/>
      <c r="G166" s="919"/>
      <c r="H166" s="917"/>
      <c r="I166" s="918"/>
      <c r="J166" s="918"/>
      <c r="K166" s="918"/>
      <c r="L166" s="919"/>
    </row>
    <row r="167" spans="2:12" x14ac:dyDescent="0.25">
      <c r="B167" s="917"/>
      <c r="C167" s="918"/>
      <c r="D167" s="918"/>
      <c r="E167" s="918"/>
      <c r="F167" s="918"/>
      <c r="G167" s="919"/>
      <c r="H167" s="917"/>
      <c r="I167" s="918"/>
      <c r="J167" s="918"/>
      <c r="K167" s="918"/>
      <c r="L167" s="919"/>
    </row>
    <row r="168" spans="2:12" x14ac:dyDescent="0.25">
      <c r="B168" s="917"/>
      <c r="C168" s="918"/>
      <c r="D168" s="918"/>
      <c r="E168" s="918"/>
      <c r="F168" s="918"/>
      <c r="G168" s="919"/>
      <c r="H168" s="917"/>
      <c r="I168" s="918"/>
      <c r="J168" s="918"/>
      <c r="K168" s="918"/>
      <c r="L168" s="919"/>
    </row>
    <row r="169" spans="2:12" x14ac:dyDescent="0.25">
      <c r="B169" s="917"/>
      <c r="C169" s="918"/>
      <c r="D169" s="918"/>
      <c r="E169" s="918"/>
      <c r="F169" s="918"/>
      <c r="G169" s="919"/>
      <c r="H169" s="917"/>
      <c r="I169" s="918"/>
      <c r="J169" s="918"/>
      <c r="K169" s="918"/>
      <c r="L169" s="919"/>
    </row>
    <row r="170" spans="2:12" ht="15" customHeight="1" x14ac:dyDescent="0.25">
      <c r="B170" s="1047">
        <v>19</v>
      </c>
      <c r="C170" s="1048"/>
      <c r="D170" s="1048"/>
      <c r="E170" s="1048"/>
      <c r="F170" s="1048"/>
      <c r="G170" s="1049"/>
      <c r="H170" s="1047">
        <v>20</v>
      </c>
      <c r="I170" s="1048"/>
      <c r="J170" s="1048"/>
      <c r="K170" s="1048"/>
      <c r="L170" s="1049"/>
    </row>
    <row r="171" spans="2:12" ht="15.75" thickBot="1" x14ac:dyDescent="0.3">
      <c r="B171" s="1050"/>
      <c r="C171" s="1051"/>
      <c r="D171" s="1051"/>
      <c r="E171" s="1051"/>
      <c r="F171" s="1051"/>
      <c r="G171" s="1052"/>
      <c r="H171" s="1050"/>
      <c r="I171" s="1051"/>
      <c r="J171" s="1051"/>
      <c r="K171" s="1051"/>
      <c r="L171" s="1052"/>
    </row>
    <row r="172" spans="2:12" x14ac:dyDescent="0.25">
      <c r="B172" s="920" t="s">
        <v>650</v>
      </c>
      <c r="C172" s="921"/>
      <c r="D172" s="921"/>
      <c r="E172" s="921"/>
      <c r="F172" s="921"/>
      <c r="G172" s="922"/>
      <c r="H172" s="920" t="s">
        <v>651</v>
      </c>
      <c r="I172" s="921"/>
      <c r="J172" s="921"/>
      <c r="K172" s="921"/>
      <c r="L172" s="922"/>
    </row>
    <row r="173" spans="2:12" x14ac:dyDescent="0.25">
      <c r="B173" s="917"/>
      <c r="C173" s="918"/>
      <c r="D173" s="918"/>
      <c r="E173" s="918"/>
      <c r="F173" s="918"/>
      <c r="G173" s="919"/>
      <c r="H173" s="917"/>
      <c r="I173" s="918"/>
      <c r="J173" s="918"/>
      <c r="K173" s="918"/>
      <c r="L173" s="919"/>
    </row>
    <row r="174" spans="2:12" x14ac:dyDescent="0.25">
      <c r="B174" s="917"/>
      <c r="C174" s="918"/>
      <c r="D174" s="918"/>
      <c r="E174" s="918"/>
      <c r="F174" s="918"/>
      <c r="G174" s="919"/>
      <c r="H174" s="917"/>
      <c r="I174" s="918"/>
      <c r="J174" s="918"/>
      <c r="K174" s="918"/>
      <c r="L174" s="919"/>
    </row>
    <row r="175" spans="2:12" x14ac:dyDescent="0.25">
      <c r="B175" s="917"/>
      <c r="C175" s="918"/>
      <c r="D175" s="918"/>
      <c r="E175" s="918"/>
      <c r="F175" s="918"/>
      <c r="G175" s="919"/>
      <c r="H175" s="917"/>
      <c r="I175" s="918"/>
      <c r="J175" s="918"/>
      <c r="K175" s="918"/>
      <c r="L175" s="919"/>
    </row>
    <row r="176" spans="2:12" x14ac:dyDescent="0.25">
      <c r="B176" s="917"/>
      <c r="C176" s="918"/>
      <c r="D176" s="918"/>
      <c r="E176" s="918"/>
      <c r="F176" s="918"/>
      <c r="G176" s="919"/>
      <c r="H176" s="917"/>
      <c r="I176" s="918"/>
      <c r="J176" s="918"/>
      <c r="K176" s="918"/>
      <c r="L176" s="919"/>
    </row>
    <row r="177" spans="2:12" x14ac:dyDescent="0.25">
      <c r="B177" s="917"/>
      <c r="C177" s="918"/>
      <c r="D177" s="918"/>
      <c r="E177" s="918"/>
      <c r="F177" s="918"/>
      <c r="G177" s="919"/>
      <c r="H177" s="917"/>
      <c r="I177" s="918"/>
      <c r="J177" s="918"/>
      <c r="K177" s="918"/>
      <c r="L177" s="919"/>
    </row>
    <row r="178" spans="2:12" x14ac:dyDescent="0.25">
      <c r="B178" s="917"/>
      <c r="C178" s="918"/>
      <c r="D178" s="918"/>
      <c r="E178" s="918"/>
      <c r="F178" s="918"/>
      <c r="G178" s="919"/>
      <c r="H178" s="917"/>
      <c r="I178" s="918"/>
      <c r="J178" s="918"/>
      <c r="K178" s="918"/>
      <c r="L178" s="919"/>
    </row>
    <row r="179" spans="2:12" x14ac:dyDescent="0.25">
      <c r="B179" s="917"/>
      <c r="C179" s="918"/>
      <c r="D179" s="918"/>
      <c r="E179" s="918"/>
      <c r="F179" s="918"/>
      <c r="G179" s="919"/>
      <c r="H179" s="917"/>
      <c r="I179" s="918"/>
      <c r="J179" s="918"/>
      <c r="K179" s="918"/>
      <c r="L179" s="919"/>
    </row>
    <row r="180" spans="2:12" x14ac:dyDescent="0.25">
      <c r="B180" s="917"/>
      <c r="C180" s="918"/>
      <c r="D180" s="918"/>
      <c r="E180" s="918"/>
      <c r="F180" s="918"/>
      <c r="G180" s="919"/>
      <c r="H180" s="917"/>
      <c r="I180" s="918"/>
      <c r="J180" s="918"/>
      <c r="K180" s="918"/>
      <c r="L180" s="919"/>
    </row>
    <row r="181" spans="2:12" x14ac:dyDescent="0.25">
      <c r="B181" s="917"/>
      <c r="C181" s="918"/>
      <c r="D181" s="918"/>
      <c r="E181" s="918"/>
      <c r="F181" s="918"/>
      <c r="G181" s="919"/>
      <c r="H181" s="917"/>
      <c r="I181" s="918"/>
      <c r="J181" s="918"/>
      <c r="K181" s="918"/>
      <c r="L181" s="919"/>
    </row>
    <row r="182" spans="2:12" x14ac:dyDescent="0.25">
      <c r="B182" s="917"/>
      <c r="C182" s="918"/>
      <c r="D182" s="918"/>
      <c r="E182" s="918"/>
      <c r="F182" s="918"/>
      <c r="G182" s="919"/>
      <c r="H182" s="917"/>
      <c r="I182" s="918"/>
      <c r="J182" s="918"/>
      <c r="K182" s="918"/>
      <c r="L182" s="919"/>
    </row>
    <row r="183" spans="2:12" x14ac:dyDescent="0.25">
      <c r="B183" s="917"/>
      <c r="C183" s="918"/>
      <c r="D183" s="918"/>
      <c r="E183" s="918"/>
      <c r="F183" s="918"/>
      <c r="G183" s="919"/>
      <c r="H183" s="917"/>
      <c r="I183" s="918"/>
      <c r="J183" s="918"/>
      <c r="K183" s="918"/>
      <c r="L183" s="919"/>
    </row>
    <row r="184" spans="2:12" x14ac:dyDescent="0.25">
      <c r="B184" s="917"/>
      <c r="C184" s="918"/>
      <c r="D184" s="918"/>
      <c r="E184" s="918"/>
      <c r="F184" s="918"/>
      <c r="G184" s="919"/>
      <c r="H184" s="917"/>
      <c r="I184" s="918"/>
      <c r="J184" s="918"/>
      <c r="K184" s="918"/>
      <c r="L184" s="919"/>
    </row>
    <row r="185" spans="2:12" x14ac:dyDescent="0.25">
      <c r="B185" s="917"/>
      <c r="C185" s="918"/>
      <c r="D185" s="918"/>
      <c r="E185" s="918"/>
      <c r="F185" s="918"/>
      <c r="G185" s="919"/>
      <c r="H185" s="917"/>
      <c r="I185" s="918"/>
      <c r="J185" s="918"/>
      <c r="K185" s="918"/>
      <c r="L185" s="919"/>
    </row>
    <row r="186" spans="2:12" ht="15" customHeight="1" x14ac:dyDescent="0.25">
      <c r="B186" s="1047">
        <v>21</v>
      </c>
      <c r="C186" s="1048"/>
      <c r="D186" s="1048"/>
      <c r="E186" s="1048"/>
      <c r="F186" s="1048"/>
      <c r="G186" s="1049"/>
      <c r="H186" s="1047">
        <v>22</v>
      </c>
      <c r="I186" s="1048"/>
      <c r="J186" s="1048"/>
      <c r="K186" s="1048"/>
      <c r="L186" s="1049"/>
    </row>
    <row r="187" spans="2:12" ht="15.75" thickBot="1" x14ac:dyDescent="0.3">
      <c r="B187" s="1050"/>
      <c r="C187" s="1051"/>
      <c r="D187" s="1051"/>
      <c r="E187" s="1051"/>
      <c r="F187" s="1051"/>
      <c r="G187" s="1052"/>
      <c r="H187" s="1050"/>
      <c r="I187" s="1051"/>
      <c r="J187" s="1051"/>
      <c r="K187" s="1051"/>
      <c r="L187" s="1052"/>
    </row>
    <row r="188" spans="2:12" ht="51" customHeight="1" thickBot="1" x14ac:dyDescent="0.3">
      <c r="B188" s="1056" t="s">
        <v>1062</v>
      </c>
      <c r="C188" s="1057"/>
      <c r="D188" s="1057"/>
      <c r="E188" s="1057"/>
      <c r="F188" s="1057"/>
      <c r="G188" s="1057"/>
      <c r="H188" s="1057"/>
      <c r="I188" s="1057"/>
      <c r="J188" s="1057"/>
      <c r="K188" s="1057"/>
      <c r="L188" s="1058"/>
    </row>
    <row r="189" spans="2:12" x14ac:dyDescent="0.25">
      <c r="B189" s="920" t="s">
        <v>650</v>
      </c>
      <c r="C189" s="921"/>
      <c r="D189" s="921"/>
      <c r="E189" s="921"/>
      <c r="F189" s="921"/>
      <c r="G189" s="922"/>
      <c r="H189" s="920" t="s">
        <v>651</v>
      </c>
      <c r="I189" s="921"/>
      <c r="J189" s="921"/>
      <c r="K189" s="921"/>
      <c r="L189" s="922"/>
    </row>
    <row r="190" spans="2:12" x14ac:dyDescent="0.25">
      <c r="B190" s="917"/>
      <c r="C190" s="918"/>
      <c r="D190" s="918"/>
      <c r="E190" s="918"/>
      <c r="F190" s="918"/>
      <c r="G190" s="919"/>
      <c r="H190" s="917"/>
      <c r="I190" s="918"/>
      <c r="J190" s="918"/>
      <c r="K190" s="918"/>
      <c r="L190" s="919"/>
    </row>
    <row r="191" spans="2:12" x14ac:dyDescent="0.25">
      <c r="B191" s="917"/>
      <c r="C191" s="918"/>
      <c r="D191" s="918"/>
      <c r="E191" s="918"/>
      <c r="F191" s="918"/>
      <c r="G191" s="919"/>
      <c r="H191" s="917"/>
      <c r="I191" s="918"/>
      <c r="J191" s="918"/>
      <c r="K191" s="918"/>
      <c r="L191" s="919"/>
    </row>
    <row r="192" spans="2:12" x14ac:dyDescent="0.25">
      <c r="B192" s="917"/>
      <c r="C192" s="918"/>
      <c r="D192" s="918"/>
      <c r="E192" s="918"/>
      <c r="F192" s="918"/>
      <c r="G192" s="919"/>
      <c r="H192" s="917"/>
      <c r="I192" s="918"/>
      <c r="J192" s="918"/>
      <c r="K192" s="918"/>
      <c r="L192" s="919"/>
    </row>
    <row r="193" spans="2:12" x14ac:dyDescent="0.25">
      <c r="B193" s="917"/>
      <c r="C193" s="918"/>
      <c r="D193" s="918"/>
      <c r="E193" s="918"/>
      <c r="F193" s="918"/>
      <c r="G193" s="919"/>
      <c r="H193" s="917"/>
      <c r="I193" s="918"/>
      <c r="J193" s="918"/>
      <c r="K193" s="918"/>
      <c r="L193" s="919"/>
    </row>
    <row r="194" spans="2:12" x14ac:dyDescent="0.25">
      <c r="B194" s="917"/>
      <c r="C194" s="918"/>
      <c r="D194" s="918"/>
      <c r="E194" s="918"/>
      <c r="F194" s="918"/>
      <c r="G194" s="919"/>
      <c r="H194" s="917"/>
      <c r="I194" s="918"/>
      <c r="J194" s="918"/>
      <c r="K194" s="918"/>
      <c r="L194" s="919"/>
    </row>
    <row r="195" spans="2:12" x14ac:dyDescent="0.25">
      <c r="B195" s="917"/>
      <c r="C195" s="918"/>
      <c r="D195" s="918"/>
      <c r="E195" s="918"/>
      <c r="F195" s="918"/>
      <c r="G195" s="919"/>
      <c r="H195" s="917"/>
      <c r="I195" s="918"/>
      <c r="J195" s="918"/>
      <c r="K195" s="918"/>
      <c r="L195" s="919"/>
    </row>
    <row r="196" spans="2:12" x14ac:dyDescent="0.25">
      <c r="B196" s="917"/>
      <c r="C196" s="918"/>
      <c r="D196" s="918"/>
      <c r="E196" s="918"/>
      <c r="F196" s="918"/>
      <c r="G196" s="919"/>
      <c r="H196" s="917"/>
      <c r="I196" s="918"/>
      <c r="J196" s="918"/>
      <c r="K196" s="918"/>
      <c r="L196" s="919"/>
    </row>
    <row r="197" spans="2:12" x14ac:dyDescent="0.25">
      <c r="B197" s="917"/>
      <c r="C197" s="918"/>
      <c r="D197" s="918"/>
      <c r="E197" s="918"/>
      <c r="F197" s="918"/>
      <c r="G197" s="919"/>
      <c r="H197" s="917"/>
      <c r="I197" s="918"/>
      <c r="J197" s="918"/>
      <c r="K197" s="918"/>
      <c r="L197" s="919"/>
    </row>
    <row r="198" spans="2:12" x14ac:dyDescent="0.25">
      <c r="B198" s="917"/>
      <c r="C198" s="918"/>
      <c r="D198" s="918"/>
      <c r="E198" s="918"/>
      <c r="F198" s="918"/>
      <c r="G198" s="919"/>
      <c r="H198" s="917"/>
      <c r="I198" s="918"/>
      <c r="J198" s="918"/>
      <c r="K198" s="918"/>
      <c r="L198" s="919"/>
    </row>
    <row r="199" spans="2:12" x14ac:dyDescent="0.25">
      <c r="B199" s="917"/>
      <c r="C199" s="918"/>
      <c r="D199" s="918"/>
      <c r="E199" s="918"/>
      <c r="F199" s="918"/>
      <c r="G199" s="919"/>
      <c r="H199" s="917"/>
      <c r="I199" s="918"/>
      <c r="J199" s="918"/>
      <c r="K199" s="918"/>
      <c r="L199" s="919"/>
    </row>
    <row r="200" spans="2:12" x14ac:dyDescent="0.25">
      <c r="B200" s="917"/>
      <c r="C200" s="918"/>
      <c r="D200" s="918"/>
      <c r="E200" s="918"/>
      <c r="F200" s="918"/>
      <c r="G200" s="919"/>
      <c r="H200" s="917"/>
      <c r="I200" s="918"/>
      <c r="J200" s="918"/>
      <c r="K200" s="918"/>
      <c r="L200" s="919"/>
    </row>
    <row r="201" spans="2:12" x14ac:dyDescent="0.25">
      <c r="B201" s="917"/>
      <c r="C201" s="918"/>
      <c r="D201" s="918"/>
      <c r="E201" s="918"/>
      <c r="F201" s="918"/>
      <c r="G201" s="919"/>
      <c r="H201" s="917"/>
      <c r="I201" s="918"/>
      <c r="J201" s="918"/>
      <c r="K201" s="918"/>
      <c r="L201" s="919"/>
    </row>
    <row r="202" spans="2:12" x14ac:dyDescent="0.25">
      <c r="B202" s="917"/>
      <c r="C202" s="918"/>
      <c r="D202" s="918"/>
      <c r="E202" s="918"/>
      <c r="F202" s="918"/>
      <c r="G202" s="919"/>
      <c r="H202" s="917"/>
      <c r="I202" s="918"/>
      <c r="J202" s="918"/>
      <c r="K202" s="918"/>
      <c r="L202" s="919"/>
    </row>
    <row r="203" spans="2:12" ht="15" customHeight="1" x14ac:dyDescent="0.25">
      <c r="B203" s="1047">
        <v>23</v>
      </c>
      <c r="C203" s="1048"/>
      <c r="D203" s="1048"/>
      <c r="E203" s="1048"/>
      <c r="F203" s="1048"/>
      <c r="G203" s="1049"/>
      <c r="H203" s="1047">
        <v>24</v>
      </c>
      <c r="I203" s="1048"/>
      <c r="J203" s="1048"/>
      <c r="K203" s="1048"/>
      <c r="L203" s="1049"/>
    </row>
    <row r="204" spans="2:12" ht="15.75" thickBot="1" x14ac:dyDescent="0.3">
      <c r="B204" s="1050"/>
      <c r="C204" s="1051"/>
      <c r="D204" s="1051"/>
      <c r="E204" s="1051"/>
      <c r="F204" s="1051"/>
      <c r="G204" s="1052"/>
      <c r="H204" s="1050"/>
      <c r="I204" s="1051"/>
      <c r="J204" s="1051"/>
      <c r="K204" s="1051"/>
      <c r="L204" s="1052"/>
    </row>
    <row r="205" spans="2:12" x14ac:dyDescent="0.25">
      <c r="B205" s="920" t="s">
        <v>650</v>
      </c>
      <c r="C205" s="921"/>
      <c r="D205" s="921"/>
      <c r="E205" s="921"/>
      <c r="F205" s="921"/>
      <c r="G205" s="922"/>
      <c r="H205" s="920" t="s">
        <v>651</v>
      </c>
      <c r="I205" s="921"/>
      <c r="J205" s="921"/>
      <c r="K205" s="921"/>
      <c r="L205" s="922"/>
    </row>
    <row r="206" spans="2:12" x14ac:dyDescent="0.25">
      <c r="B206" s="917"/>
      <c r="C206" s="918"/>
      <c r="D206" s="918"/>
      <c r="E206" s="918"/>
      <c r="F206" s="918"/>
      <c r="G206" s="919"/>
      <c r="H206" s="917"/>
      <c r="I206" s="918"/>
      <c r="J206" s="918"/>
      <c r="K206" s="918"/>
      <c r="L206" s="919"/>
    </row>
    <row r="207" spans="2:12" x14ac:dyDescent="0.25">
      <c r="B207" s="917"/>
      <c r="C207" s="918"/>
      <c r="D207" s="918"/>
      <c r="E207" s="918"/>
      <c r="F207" s="918"/>
      <c r="G207" s="919"/>
      <c r="H207" s="917"/>
      <c r="I207" s="918"/>
      <c r="J207" s="918"/>
      <c r="K207" s="918"/>
      <c r="L207" s="919"/>
    </row>
    <row r="208" spans="2:12" x14ac:dyDescent="0.25">
      <c r="B208" s="917"/>
      <c r="C208" s="918"/>
      <c r="D208" s="918"/>
      <c r="E208" s="918"/>
      <c r="F208" s="918"/>
      <c r="G208" s="919"/>
      <c r="H208" s="917"/>
      <c r="I208" s="918"/>
      <c r="J208" s="918"/>
      <c r="K208" s="918"/>
      <c r="L208" s="919"/>
    </row>
    <row r="209" spans="2:12" x14ac:dyDescent="0.25">
      <c r="B209" s="917"/>
      <c r="C209" s="918"/>
      <c r="D209" s="918"/>
      <c r="E209" s="918"/>
      <c r="F209" s="918"/>
      <c r="G209" s="919"/>
      <c r="H209" s="917"/>
      <c r="I209" s="918"/>
      <c r="J209" s="918"/>
      <c r="K209" s="918"/>
      <c r="L209" s="919"/>
    </row>
    <row r="210" spans="2:12" x14ac:dyDescent="0.25">
      <c r="B210" s="917"/>
      <c r="C210" s="918"/>
      <c r="D210" s="918"/>
      <c r="E210" s="918"/>
      <c r="F210" s="918"/>
      <c r="G210" s="919"/>
      <c r="H210" s="917"/>
      <c r="I210" s="918"/>
      <c r="J210" s="918"/>
      <c r="K210" s="918"/>
      <c r="L210" s="919"/>
    </row>
    <row r="211" spans="2:12" x14ac:dyDescent="0.25">
      <c r="B211" s="917"/>
      <c r="C211" s="918"/>
      <c r="D211" s="918"/>
      <c r="E211" s="918"/>
      <c r="F211" s="918"/>
      <c r="G211" s="919"/>
      <c r="H211" s="917"/>
      <c r="I211" s="918"/>
      <c r="J211" s="918"/>
      <c r="K211" s="918"/>
      <c r="L211" s="919"/>
    </row>
    <row r="212" spans="2:12" x14ac:dyDescent="0.25">
      <c r="B212" s="917"/>
      <c r="C212" s="918"/>
      <c r="D212" s="918"/>
      <c r="E212" s="918"/>
      <c r="F212" s="918"/>
      <c r="G212" s="919"/>
      <c r="H212" s="917"/>
      <c r="I212" s="918"/>
      <c r="J212" s="918"/>
      <c r="K212" s="918"/>
      <c r="L212" s="919"/>
    </row>
    <row r="213" spans="2:12" x14ac:dyDescent="0.25">
      <c r="B213" s="917"/>
      <c r="C213" s="918"/>
      <c r="D213" s="918"/>
      <c r="E213" s="918"/>
      <c r="F213" s="918"/>
      <c r="G213" s="919"/>
      <c r="H213" s="917"/>
      <c r="I213" s="918"/>
      <c r="J213" s="918"/>
      <c r="K213" s="918"/>
      <c r="L213" s="919"/>
    </row>
    <row r="214" spans="2:12" x14ac:dyDescent="0.25">
      <c r="B214" s="917"/>
      <c r="C214" s="918"/>
      <c r="D214" s="918"/>
      <c r="E214" s="918"/>
      <c r="F214" s="918"/>
      <c r="G214" s="919"/>
      <c r="H214" s="917"/>
      <c r="I214" s="918"/>
      <c r="J214" s="918"/>
      <c r="K214" s="918"/>
      <c r="L214" s="919"/>
    </row>
    <row r="215" spans="2:12" x14ac:dyDescent="0.25">
      <c r="B215" s="917"/>
      <c r="C215" s="918"/>
      <c r="D215" s="918"/>
      <c r="E215" s="918"/>
      <c r="F215" s="918"/>
      <c r="G215" s="919"/>
      <c r="H215" s="917"/>
      <c r="I215" s="918"/>
      <c r="J215" s="918"/>
      <c r="K215" s="918"/>
      <c r="L215" s="919"/>
    </row>
    <row r="216" spans="2:12" x14ac:dyDescent="0.25">
      <c r="B216" s="917"/>
      <c r="C216" s="918"/>
      <c r="D216" s="918"/>
      <c r="E216" s="918"/>
      <c r="F216" s="918"/>
      <c r="G216" s="919"/>
      <c r="H216" s="917"/>
      <c r="I216" s="918"/>
      <c r="J216" s="918"/>
      <c r="K216" s="918"/>
      <c r="L216" s="919"/>
    </row>
    <row r="217" spans="2:12" x14ac:dyDescent="0.25">
      <c r="B217" s="917"/>
      <c r="C217" s="918"/>
      <c r="D217" s="918"/>
      <c r="E217" s="918"/>
      <c r="F217" s="918"/>
      <c r="G217" s="919"/>
      <c r="H217" s="917"/>
      <c r="I217" s="918"/>
      <c r="J217" s="918"/>
      <c r="K217" s="918"/>
      <c r="L217" s="919"/>
    </row>
    <row r="218" spans="2:12" x14ac:dyDescent="0.25">
      <c r="B218" s="917"/>
      <c r="C218" s="918"/>
      <c r="D218" s="918"/>
      <c r="E218" s="918"/>
      <c r="F218" s="918"/>
      <c r="G218" s="919"/>
      <c r="H218" s="917"/>
      <c r="I218" s="918"/>
      <c r="J218" s="918"/>
      <c r="K218" s="918"/>
      <c r="L218" s="919"/>
    </row>
    <row r="219" spans="2:12" ht="15" customHeight="1" x14ac:dyDescent="0.25">
      <c r="B219" s="1047">
        <v>25</v>
      </c>
      <c r="C219" s="1048"/>
      <c r="D219" s="1048"/>
      <c r="E219" s="1048"/>
      <c r="F219" s="1048"/>
      <c r="G219" s="1049"/>
      <c r="H219" s="1047">
        <v>26</v>
      </c>
      <c r="I219" s="1048"/>
      <c r="J219" s="1048"/>
      <c r="K219" s="1048"/>
      <c r="L219" s="1049"/>
    </row>
    <row r="220" spans="2:12" ht="15.75" thickBot="1" x14ac:dyDescent="0.3">
      <c r="B220" s="1050"/>
      <c r="C220" s="1051"/>
      <c r="D220" s="1051"/>
      <c r="E220" s="1051"/>
      <c r="F220" s="1051"/>
      <c r="G220" s="1052"/>
      <c r="H220" s="1050"/>
      <c r="I220" s="1051"/>
      <c r="J220" s="1051"/>
      <c r="K220" s="1051"/>
      <c r="L220" s="1052"/>
    </row>
    <row r="221" spans="2:12" ht="77.25" customHeight="1" thickBot="1" x14ac:dyDescent="0.3">
      <c r="B221" s="1056" t="s">
        <v>1063</v>
      </c>
      <c r="C221" s="1057"/>
      <c r="D221" s="1057"/>
      <c r="E221" s="1057"/>
      <c r="F221" s="1057"/>
      <c r="G221" s="1057"/>
      <c r="H221" s="1057"/>
      <c r="I221" s="1057"/>
      <c r="J221" s="1057"/>
      <c r="K221" s="1057"/>
      <c r="L221" s="1058"/>
    </row>
    <row r="222" spans="2:12" x14ac:dyDescent="0.25">
      <c r="B222" s="920" t="s">
        <v>650</v>
      </c>
      <c r="C222" s="921"/>
      <c r="D222" s="921"/>
      <c r="E222" s="921"/>
      <c r="F222" s="921"/>
      <c r="G222" s="922"/>
      <c r="H222" s="920" t="s">
        <v>651</v>
      </c>
      <c r="I222" s="921"/>
      <c r="J222" s="921"/>
      <c r="K222" s="921"/>
      <c r="L222" s="922"/>
    </row>
    <row r="223" spans="2:12" x14ac:dyDescent="0.25">
      <c r="B223" s="917"/>
      <c r="C223" s="918"/>
      <c r="D223" s="918"/>
      <c r="E223" s="918"/>
      <c r="F223" s="918"/>
      <c r="G223" s="919"/>
      <c r="H223" s="917"/>
      <c r="I223" s="918"/>
      <c r="J223" s="918"/>
      <c r="K223" s="918"/>
      <c r="L223" s="919"/>
    </row>
    <row r="224" spans="2:12" x14ac:dyDescent="0.25">
      <c r="B224" s="917"/>
      <c r="C224" s="918"/>
      <c r="D224" s="918"/>
      <c r="E224" s="918"/>
      <c r="F224" s="918"/>
      <c r="G224" s="919"/>
      <c r="H224" s="917"/>
      <c r="I224" s="918"/>
      <c r="J224" s="918"/>
      <c r="K224" s="918"/>
      <c r="L224" s="919"/>
    </row>
    <row r="225" spans="2:12" x14ac:dyDescent="0.25">
      <c r="B225" s="917"/>
      <c r="C225" s="918"/>
      <c r="D225" s="918"/>
      <c r="E225" s="918"/>
      <c r="F225" s="918"/>
      <c r="G225" s="919"/>
      <c r="H225" s="917"/>
      <c r="I225" s="918"/>
      <c r="J225" s="918"/>
      <c r="K225" s="918"/>
      <c r="L225" s="919"/>
    </row>
    <row r="226" spans="2:12" x14ac:dyDescent="0.25">
      <c r="B226" s="917"/>
      <c r="C226" s="918"/>
      <c r="D226" s="918"/>
      <c r="E226" s="918"/>
      <c r="F226" s="918"/>
      <c r="G226" s="919"/>
      <c r="H226" s="917"/>
      <c r="I226" s="918"/>
      <c r="J226" s="918"/>
      <c r="K226" s="918"/>
      <c r="L226" s="919"/>
    </row>
    <row r="227" spans="2:12" x14ac:dyDescent="0.25">
      <c r="B227" s="917"/>
      <c r="C227" s="918"/>
      <c r="D227" s="918"/>
      <c r="E227" s="918"/>
      <c r="F227" s="918"/>
      <c r="G227" s="919"/>
      <c r="H227" s="917"/>
      <c r="I227" s="918"/>
      <c r="J227" s="918"/>
      <c r="K227" s="918"/>
      <c r="L227" s="919"/>
    </row>
    <row r="228" spans="2:12" x14ac:dyDescent="0.25">
      <c r="B228" s="917"/>
      <c r="C228" s="918"/>
      <c r="D228" s="918"/>
      <c r="E228" s="918"/>
      <c r="F228" s="918"/>
      <c r="G228" s="919"/>
      <c r="H228" s="917"/>
      <c r="I228" s="918"/>
      <c r="J228" s="918"/>
      <c r="K228" s="918"/>
      <c r="L228" s="919"/>
    </row>
    <row r="229" spans="2:12" x14ac:dyDescent="0.25">
      <c r="B229" s="917"/>
      <c r="C229" s="918"/>
      <c r="D229" s="918"/>
      <c r="E229" s="918"/>
      <c r="F229" s="918"/>
      <c r="G229" s="919"/>
      <c r="H229" s="917"/>
      <c r="I229" s="918"/>
      <c r="J229" s="918"/>
      <c r="K229" s="918"/>
      <c r="L229" s="919"/>
    </row>
    <row r="230" spans="2:12" x14ac:dyDescent="0.25">
      <c r="B230" s="917"/>
      <c r="C230" s="918"/>
      <c r="D230" s="918"/>
      <c r="E230" s="918"/>
      <c r="F230" s="918"/>
      <c r="G230" s="919"/>
      <c r="H230" s="917"/>
      <c r="I230" s="918"/>
      <c r="J230" s="918"/>
      <c r="K230" s="918"/>
      <c r="L230" s="919"/>
    </row>
    <row r="231" spans="2:12" x14ac:dyDescent="0.25">
      <c r="B231" s="917"/>
      <c r="C231" s="918"/>
      <c r="D231" s="918"/>
      <c r="E231" s="918"/>
      <c r="F231" s="918"/>
      <c r="G231" s="919"/>
      <c r="H231" s="917"/>
      <c r="I231" s="918"/>
      <c r="J231" s="918"/>
      <c r="K231" s="918"/>
      <c r="L231" s="919"/>
    </row>
    <row r="232" spans="2:12" x14ac:dyDescent="0.25">
      <c r="B232" s="917"/>
      <c r="C232" s="918"/>
      <c r="D232" s="918"/>
      <c r="E232" s="918"/>
      <c r="F232" s="918"/>
      <c r="G232" s="919"/>
      <c r="H232" s="917"/>
      <c r="I232" s="918"/>
      <c r="J232" s="918"/>
      <c r="K232" s="918"/>
      <c r="L232" s="919"/>
    </row>
    <row r="233" spans="2:12" x14ac:dyDescent="0.25">
      <c r="B233" s="917"/>
      <c r="C233" s="918"/>
      <c r="D233" s="918"/>
      <c r="E233" s="918"/>
      <c r="F233" s="918"/>
      <c r="G233" s="919"/>
      <c r="H233" s="917"/>
      <c r="I233" s="918"/>
      <c r="J233" s="918"/>
      <c r="K233" s="918"/>
      <c r="L233" s="919"/>
    </row>
    <row r="234" spans="2:12" x14ac:dyDescent="0.25">
      <c r="B234" s="917"/>
      <c r="C234" s="918"/>
      <c r="D234" s="918"/>
      <c r="E234" s="918"/>
      <c r="F234" s="918"/>
      <c r="G234" s="919"/>
      <c r="H234" s="917"/>
      <c r="I234" s="918"/>
      <c r="J234" s="918"/>
      <c r="K234" s="918"/>
      <c r="L234" s="919"/>
    </row>
    <row r="235" spans="2:12" x14ac:dyDescent="0.25">
      <c r="B235" s="917"/>
      <c r="C235" s="918"/>
      <c r="D235" s="918"/>
      <c r="E235" s="918"/>
      <c r="F235" s="918"/>
      <c r="G235" s="919"/>
      <c r="H235" s="917"/>
      <c r="I235" s="918"/>
      <c r="J235" s="918"/>
      <c r="K235" s="918"/>
      <c r="L235" s="919"/>
    </row>
    <row r="236" spans="2:12" ht="15" customHeight="1" x14ac:dyDescent="0.25">
      <c r="B236" s="1047">
        <v>27</v>
      </c>
      <c r="C236" s="1048"/>
      <c r="D236" s="1048"/>
      <c r="E236" s="1048"/>
      <c r="F236" s="1048"/>
      <c r="G236" s="1049"/>
      <c r="H236" s="1047">
        <v>28</v>
      </c>
      <c r="I236" s="1048"/>
      <c r="J236" s="1048"/>
      <c r="K236" s="1048"/>
      <c r="L236" s="1049"/>
    </row>
    <row r="237" spans="2:12" ht="15.75" thickBot="1" x14ac:dyDescent="0.3">
      <c r="B237" s="1050"/>
      <c r="C237" s="1051"/>
      <c r="D237" s="1051"/>
      <c r="E237" s="1051"/>
      <c r="F237" s="1051"/>
      <c r="G237" s="1052"/>
      <c r="H237" s="1050"/>
      <c r="I237" s="1051"/>
      <c r="J237" s="1051"/>
      <c r="K237" s="1051"/>
      <c r="L237" s="1052"/>
    </row>
    <row r="238" spans="2:12" ht="36.75" customHeight="1" thickBot="1" x14ac:dyDescent="0.3">
      <c r="B238" s="1056" t="s">
        <v>1064</v>
      </c>
      <c r="C238" s="1059"/>
      <c r="D238" s="1059"/>
      <c r="E238" s="1059"/>
      <c r="F238" s="1059"/>
      <c r="G238" s="1059"/>
      <c r="H238" s="1059"/>
      <c r="I238" s="1059"/>
      <c r="J238" s="1059"/>
      <c r="K238" s="1059"/>
      <c r="L238" s="1060"/>
    </row>
    <row r="239" spans="2:12" x14ac:dyDescent="0.25">
      <c r="B239" s="920" t="s">
        <v>650</v>
      </c>
      <c r="C239" s="921"/>
      <c r="D239" s="921"/>
      <c r="E239" s="921"/>
      <c r="F239" s="921"/>
      <c r="G239" s="922"/>
      <c r="H239" s="920" t="s">
        <v>651</v>
      </c>
      <c r="I239" s="921"/>
      <c r="J239" s="921"/>
      <c r="K239" s="921"/>
      <c r="L239" s="922"/>
    </row>
    <row r="240" spans="2:12" x14ac:dyDescent="0.25">
      <c r="B240" s="917"/>
      <c r="C240" s="918"/>
      <c r="D240" s="918"/>
      <c r="E240" s="918"/>
      <c r="F240" s="918"/>
      <c r="G240" s="919"/>
      <c r="H240" s="917"/>
      <c r="I240" s="918"/>
      <c r="J240" s="918"/>
      <c r="K240" s="918"/>
      <c r="L240" s="919"/>
    </row>
    <row r="241" spans="2:12" x14ac:dyDescent="0.25">
      <c r="B241" s="917"/>
      <c r="C241" s="918"/>
      <c r="D241" s="918"/>
      <c r="E241" s="918"/>
      <c r="F241" s="918"/>
      <c r="G241" s="919"/>
      <c r="H241" s="917"/>
      <c r="I241" s="918"/>
      <c r="J241" s="918"/>
      <c r="K241" s="918"/>
      <c r="L241" s="919"/>
    </row>
    <row r="242" spans="2:12" x14ac:dyDescent="0.25">
      <c r="B242" s="917"/>
      <c r="C242" s="918"/>
      <c r="D242" s="918"/>
      <c r="E242" s="918"/>
      <c r="F242" s="918"/>
      <c r="G242" s="919"/>
      <c r="H242" s="917"/>
      <c r="I242" s="918"/>
      <c r="J242" s="918"/>
      <c r="K242" s="918"/>
      <c r="L242" s="919"/>
    </row>
    <row r="243" spans="2:12" x14ac:dyDescent="0.25">
      <c r="B243" s="917"/>
      <c r="C243" s="918"/>
      <c r="D243" s="918"/>
      <c r="E243" s="918"/>
      <c r="F243" s="918"/>
      <c r="G243" s="919"/>
      <c r="H243" s="917"/>
      <c r="I243" s="918"/>
      <c r="J243" s="918"/>
      <c r="K243" s="918"/>
      <c r="L243" s="919"/>
    </row>
    <row r="244" spans="2:12" x14ac:dyDescent="0.25">
      <c r="B244" s="917"/>
      <c r="C244" s="918"/>
      <c r="D244" s="918"/>
      <c r="E244" s="918"/>
      <c r="F244" s="918"/>
      <c r="G244" s="919"/>
      <c r="H244" s="917"/>
      <c r="I244" s="918"/>
      <c r="J244" s="918"/>
      <c r="K244" s="918"/>
      <c r="L244" s="919"/>
    </row>
    <row r="245" spans="2:12" x14ac:dyDescent="0.25">
      <c r="B245" s="917"/>
      <c r="C245" s="918"/>
      <c r="D245" s="918"/>
      <c r="E245" s="918"/>
      <c r="F245" s="918"/>
      <c r="G245" s="919"/>
      <c r="H245" s="917"/>
      <c r="I245" s="918"/>
      <c r="J245" s="918"/>
      <c r="K245" s="918"/>
      <c r="L245" s="919"/>
    </row>
    <row r="246" spans="2:12" x14ac:dyDescent="0.25">
      <c r="B246" s="917"/>
      <c r="C246" s="918"/>
      <c r="D246" s="918"/>
      <c r="E246" s="918"/>
      <c r="F246" s="918"/>
      <c r="G246" s="919"/>
      <c r="H246" s="917"/>
      <c r="I246" s="918"/>
      <c r="J246" s="918"/>
      <c r="K246" s="918"/>
      <c r="L246" s="919"/>
    </row>
    <row r="247" spans="2:12" x14ac:dyDescent="0.25">
      <c r="B247" s="917"/>
      <c r="C247" s="918"/>
      <c r="D247" s="918"/>
      <c r="E247" s="918"/>
      <c r="F247" s="918"/>
      <c r="G247" s="919"/>
      <c r="H247" s="917"/>
      <c r="I247" s="918"/>
      <c r="J247" s="918"/>
      <c r="K247" s="918"/>
      <c r="L247" s="919"/>
    </row>
    <row r="248" spans="2:12" x14ac:dyDescent="0.25">
      <c r="B248" s="917"/>
      <c r="C248" s="918"/>
      <c r="D248" s="918"/>
      <c r="E248" s="918"/>
      <c r="F248" s="918"/>
      <c r="G248" s="919"/>
      <c r="H248" s="917"/>
      <c r="I248" s="918"/>
      <c r="J248" s="918"/>
      <c r="K248" s="918"/>
      <c r="L248" s="919"/>
    </row>
    <row r="249" spans="2:12" x14ac:dyDescent="0.25">
      <c r="B249" s="917"/>
      <c r="C249" s="918"/>
      <c r="D249" s="918"/>
      <c r="E249" s="918"/>
      <c r="F249" s="918"/>
      <c r="G249" s="919"/>
      <c r="H249" s="917"/>
      <c r="I249" s="918"/>
      <c r="J249" s="918"/>
      <c r="K249" s="918"/>
      <c r="L249" s="919"/>
    </row>
    <row r="250" spans="2:12" x14ac:dyDescent="0.25">
      <c r="B250" s="917"/>
      <c r="C250" s="918"/>
      <c r="D250" s="918"/>
      <c r="E250" s="918"/>
      <c r="F250" s="918"/>
      <c r="G250" s="919"/>
      <c r="H250" s="917"/>
      <c r="I250" s="918"/>
      <c r="J250" s="918"/>
      <c r="K250" s="918"/>
      <c r="L250" s="919"/>
    </row>
    <row r="251" spans="2:12" x14ac:dyDescent="0.25">
      <c r="B251" s="917"/>
      <c r="C251" s="918"/>
      <c r="D251" s="918"/>
      <c r="E251" s="918"/>
      <c r="F251" s="918"/>
      <c r="G251" s="919"/>
      <c r="H251" s="917"/>
      <c r="I251" s="918"/>
      <c r="J251" s="918"/>
      <c r="K251" s="918"/>
      <c r="L251" s="919"/>
    </row>
    <row r="252" spans="2:12" x14ac:dyDescent="0.25">
      <c r="B252" s="917"/>
      <c r="C252" s="918"/>
      <c r="D252" s="918"/>
      <c r="E252" s="918"/>
      <c r="F252" s="918"/>
      <c r="G252" s="919"/>
      <c r="H252" s="917"/>
      <c r="I252" s="918"/>
      <c r="J252" s="918"/>
      <c r="K252" s="918"/>
      <c r="L252" s="919"/>
    </row>
    <row r="253" spans="2:12" ht="15" customHeight="1" x14ac:dyDescent="0.25">
      <c r="B253" s="1047">
        <v>29</v>
      </c>
      <c r="C253" s="1048"/>
      <c r="D253" s="1048"/>
      <c r="E253" s="1048"/>
      <c r="F253" s="1048"/>
      <c r="G253" s="1049"/>
      <c r="H253" s="1047">
        <v>30</v>
      </c>
      <c r="I253" s="1048"/>
      <c r="J253" s="1048"/>
      <c r="K253" s="1048"/>
      <c r="L253" s="1049"/>
    </row>
    <row r="254" spans="2:12" ht="15.75" thickBot="1" x14ac:dyDescent="0.3">
      <c r="B254" s="1050"/>
      <c r="C254" s="1051"/>
      <c r="D254" s="1051"/>
      <c r="E254" s="1051"/>
      <c r="F254" s="1051"/>
      <c r="G254" s="1052"/>
      <c r="H254" s="1050"/>
      <c r="I254" s="1051"/>
      <c r="J254" s="1051"/>
      <c r="K254" s="1051"/>
      <c r="L254" s="1052"/>
    </row>
    <row r="255" spans="2:12" ht="36.75" customHeight="1" thickBot="1" x14ac:dyDescent="0.3">
      <c r="B255" s="1056" t="s">
        <v>1065</v>
      </c>
      <c r="C255" s="1059"/>
      <c r="D255" s="1059"/>
      <c r="E255" s="1059"/>
      <c r="F255" s="1059"/>
      <c r="G255" s="1059"/>
      <c r="H255" s="1059"/>
      <c r="I255" s="1059"/>
      <c r="J255" s="1059"/>
      <c r="K255" s="1059"/>
      <c r="L255" s="1060"/>
    </row>
  </sheetData>
  <mergeCells count="79">
    <mergeCell ref="B239:G252"/>
    <mergeCell ref="H239:L252"/>
    <mergeCell ref="B253:G254"/>
    <mergeCell ref="H253:L254"/>
    <mergeCell ref="B255:L255"/>
    <mergeCell ref="B238:L238"/>
    <mergeCell ref="B203:G204"/>
    <mergeCell ref="H203:L204"/>
    <mergeCell ref="B205:G218"/>
    <mergeCell ref="H205:L218"/>
    <mergeCell ref="B219:G220"/>
    <mergeCell ref="H219:L220"/>
    <mergeCell ref="B221:L221"/>
    <mergeCell ref="B222:G235"/>
    <mergeCell ref="H222:L235"/>
    <mergeCell ref="B236:G237"/>
    <mergeCell ref="H236:L237"/>
    <mergeCell ref="B189:G202"/>
    <mergeCell ref="H189:L202"/>
    <mergeCell ref="B153:G154"/>
    <mergeCell ref="H153:L154"/>
    <mergeCell ref="B155:L155"/>
    <mergeCell ref="B156:G169"/>
    <mergeCell ref="H156:L169"/>
    <mergeCell ref="B170:G171"/>
    <mergeCell ref="H170:L171"/>
    <mergeCell ref="B172:G185"/>
    <mergeCell ref="H172:L185"/>
    <mergeCell ref="B186:G187"/>
    <mergeCell ref="H186:L187"/>
    <mergeCell ref="B188:L188"/>
    <mergeCell ref="B139:G152"/>
    <mergeCell ref="H139:L152"/>
    <mergeCell ref="B103:G104"/>
    <mergeCell ref="H103:L104"/>
    <mergeCell ref="B105:L105"/>
    <mergeCell ref="B106:G119"/>
    <mergeCell ref="H106:L119"/>
    <mergeCell ref="B120:G121"/>
    <mergeCell ref="H120:L121"/>
    <mergeCell ref="B122:G135"/>
    <mergeCell ref="H122:L135"/>
    <mergeCell ref="B136:G137"/>
    <mergeCell ref="H136:L137"/>
    <mergeCell ref="B138:L138"/>
    <mergeCell ref="B89:G102"/>
    <mergeCell ref="H89:L102"/>
    <mergeCell ref="B53:G54"/>
    <mergeCell ref="H53:L54"/>
    <mergeCell ref="B55:L55"/>
    <mergeCell ref="B56:G69"/>
    <mergeCell ref="H56:L69"/>
    <mergeCell ref="B70:G71"/>
    <mergeCell ref="H70:L71"/>
    <mergeCell ref="B72:L72"/>
    <mergeCell ref="B73:G86"/>
    <mergeCell ref="H73:L86"/>
    <mergeCell ref="B87:G88"/>
    <mergeCell ref="H87:L88"/>
    <mergeCell ref="B23:G36"/>
    <mergeCell ref="H23:L36"/>
    <mergeCell ref="B37:G38"/>
    <mergeCell ref="H37:L38"/>
    <mergeCell ref="B39:G52"/>
    <mergeCell ref="H39:L52"/>
    <mergeCell ref="B21:G22"/>
    <mergeCell ref="H21:L22"/>
    <mergeCell ref="B1:L2"/>
    <mergeCell ref="B3:E3"/>
    <mergeCell ref="G3:I3"/>
    <mergeCell ref="J3:L3"/>
    <mergeCell ref="B4:G4"/>
    <mergeCell ref="H4:I4"/>
    <mergeCell ref="K4:L4"/>
    <mergeCell ref="H5:I5"/>
    <mergeCell ref="K5:L5"/>
    <mergeCell ref="B6:L6"/>
    <mergeCell ref="B7:G20"/>
    <mergeCell ref="H7:L20"/>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2020-06-04T16:34:51Z</dcterms:modified>
</cp:coreProperties>
</file>